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65446" windowWidth="12120" windowHeight="9120" tabRatio="586" firstSheet="1" activeTab="8"/>
  </bookViews>
  <sheets>
    <sheet name="Anexo Riscos Fiscais" sheetId="1" state="hidden" r:id="rId1"/>
    <sheet name="AMF - Dem 1" sheetId="2" r:id="rId2"/>
    <sheet name="AMF - Dem 2" sheetId="3" r:id="rId3"/>
    <sheet name="AMF - Dem 3" sheetId="4" r:id="rId4"/>
    <sheet name="AMF - Dem 4" sheetId="5" r:id="rId5"/>
    <sheet name="AMF - Dem 5" sheetId="6" r:id="rId6"/>
    <sheet name="AMF - Dem 6" sheetId="7" r:id="rId7"/>
    <sheet name="AMF - Dem 7" sheetId="8" state="hidden" r:id="rId8"/>
    <sheet name="AMF - Dem 8" sheetId="9" r:id="rId9"/>
  </sheets>
  <definedNames>
    <definedName name="_Toc81141672" localSheetId="1">'AMF - Dem 1'!#REF!</definedName>
    <definedName name="_Toc81141690" localSheetId="3">'AMF - Dem 3'!#REF!</definedName>
    <definedName name="_Toc81141697" localSheetId="3">'AMF - Dem 3'!#REF!</definedName>
    <definedName name="_Toc81141725" localSheetId="8">'AMF - Dem 8'!#REF!</definedName>
    <definedName name="_xlnm.Print_Area" localSheetId="1">'AMF - Dem 1'!$A$1:$J$29</definedName>
    <definedName name="_xlnm.Print_Area" localSheetId="2">'AMF - Dem 2'!$A$1:$G$28</definedName>
    <definedName name="_xlnm.Print_Area" localSheetId="3">'AMF - Dem 3'!$A$1:$L$34</definedName>
    <definedName name="_xlnm.Print_Area" localSheetId="4">'AMF - Dem 4'!$A$1:$G$31</definedName>
    <definedName name="_xlnm.Print_Area" localSheetId="5">'AMF - Dem 5'!$A$1:$D$29</definedName>
    <definedName name="_xlnm.Print_Area" localSheetId="6">'AMF - Dem 6'!$A$1:$G$118</definedName>
    <definedName name="_xlnm.Print_Area" localSheetId="7">'AMF - Dem 7'!$A$1:$G$36</definedName>
    <definedName name="_xlnm.Print_Area" localSheetId="8">'AMF - Dem 8'!$A$1:$B$30</definedName>
    <definedName name="_xlnm.Print_Area" localSheetId="0">'Anexo Riscos Fiscais'!$A$1:$D$41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comments6.xml><?xml version="1.0" encoding="utf-8"?>
<comments xmlns="http://schemas.openxmlformats.org/spreadsheetml/2006/main">
  <authors>
    <author>pollyana.andrade</author>
  </authors>
  <commentList>
    <comment ref="D10" authorId="0">
      <text>
        <r>
          <rPr>
            <b/>
            <sz val="8"/>
            <rFont val="Tahoma"/>
            <family val="2"/>
          </rPr>
          <t>pollyana.andrade:</t>
        </r>
        <r>
          <rPr>
            <sz val="8"/>
            <rFont val="Tahoma"/>
            <family val="2"/>
          </rPr>
          <t xml:space="preserve">
valor incorreto R$ 3.631.024,72, sendo R$ 1.912.637,60 para bens móveis e R$ 1.718.387,12para bens móveis
</t>
        </r>
      </text>
    </comment>
  </commentList>
</comments>
</file>

<file path=xl/comments7.xml><?xml version="1.0" encoding="utf-8"?>
<comments xmlns="http://schemas.openxmlformats.org/spreadsheetml/2006/main">
  <authors>
    <author>pollyana.andrade</author>
  </authors>
  <commentList>
    <comment ref="G17" authorId="0">
      <text>
        <r>
          <rPr>
            <b/>
            <sz val="8"/>
            <rFont val="Tahoma"/>
            <family val="2"/>
          </rPr>
          <t>pollyana.andrade:</t>
        </r>
        <r>
          <rPr>
            <sz val="8"/>
            <rFont val="Tahoma"/>
            <family val="2"/>
          </rPr>
          <t xml:space="preserve">
falta o valor R$ 138,03, referente à juros
</t>
        </r>
      </text>
    </comment>
    <comment ref="F17" authorId="0">
      <text>
        <r>
          <rPr>
            <b/>
            <sz val="8"/>
            <rFont val="Tahoma"/>
            <family val="2"/>
          </rPr>
          <t>pollyana.andrade:</t>
        </r>
        <r>
          <rPr>
            <sz val="8"/>
            <rFont val="Tahoma"/>
            <family val="2"/>
          </rPr>
          <t xml:space="preserve">
falta o valor R$ 138,03, referente à juros
</t>
        </r>
      </text>
    </comment>
  </commentList>
</comments>
</file>

<file path=xl/sharedStrings.xml><?xml version="1.0" encoding="utf-8"?>
<sst xmlns="http://schemas.openxmlformats.org/spreadsheetml/2006/main" count="308" uniqueCount="187">
  <si>
    <t>TOTAL</t>
  </si>
  <si>
    <t>ESPECIFICAÇÃO</t>
  </si>
  <si>
    <t>ANEXO DE  METAS FISCAIS</t>
  </si>
  <si>
    <t>METAS ANUAIS</t>
  </si>
  <si>
    <t>Valor</t>
  </si>
  <si>
    <t>% PIB</t>
  </si>
  <si>
    <t>Corrente</t>
  </si>
  <si>
    <t>Constante</t>
  </si>
  <si>
    <t>(b / PIB)</t>
  </si>
  <si>
    <t xml:space="preserve"> Despesa Total</t>
  </si>
  <si>
    <t>Despesas Primárias (II)</t>
  </si>
  <si>
    <t xml:space="preserve"> Resultado Nominal</t>
  </si>
  <si>
    <t xml:space="preserve"> Dívida Pública Consolidada </t>
  </si>
  <si>
    <t xml:space="preserve">AVALIAÇÃO DO CUMPRIMENTO DAS METAS FISCAIS   DO EXERCÍCIO ANTERIOR                            </t>
  </si>
  <si>
    <t xml:space="preserve"> Resultado Primário (III) = (I – II)</t>
  </si>
  <si>
    <t>Resultado Primário (III) = (I–II)</t>
  </si>
  <si>
    <t>Receita Total</t>
  </si>
  <si>
    <t>Receitas Primárias (I)</t>
  </si>
  <si>
    <t>Despesa Total</t>
  </si>
  <si>
    <t xml:space="preserve">Dívida Pública Consolidada </t>
  </si>
  <si>
    <t>Dívida Consolidada Líquida</t>
  </si>
  <si>
    <t>VALORES A PREÇOS CORRENTES</t>
  </si>
  <si>
    <t>Dívida Pública Consolidada</t>
  </si>
  <si>
    <t>VALORES A PREÇOS CONSTANTES</t>
  </si>
  <si>
    <t>EVOLUÇÃO DO PATRIMÔNIO LÍQUIDO</t>
  </si>
  <si>
    <t>PATRIMÔNIO LÍQUIDO</t>
  </si>
  <si>
    <t>Patrimônio/Capital</t>
  </si>
  <si>
    <t>Reservas</t>
  </si>
  <si>
    <t>Resultado Acumulado</t>
  </si>
  <si>
    <t>ORIGEM E APLICAÇÃO DOS RECURSOS OBTIDOS COM 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</si>
  <si>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</si>
  <si>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</si>
  <si>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</si>
  <si>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Regime Geral de Previdência Social</t>
  </si>
  <si>
    <t xml:space="preserve">      Pessoal Civil</t>
  </si>
  <si>
    <t>ESTIMATIVA E COMPENSAÇÃO DA RENÚNCIA DE RECEITA</t>
  </si>
  <si>
    <t xml:space="preserve">MARGEM DE EXPANSÃO DAS DESPESAS OBRIGATÓRIAS DE CARÁTER CONTINUADO  </t>
  </si>
  <si>
    <t xml:space="preserve">SALDO FINANCEIRO </t>
  </si>
  <si>
    <t>DO EXERCÍCIO</t>
  </si>
  <si>
    <t>ANEXO DE METAS FISCAIS</t>
  </si>
  <si>
    <t>METAS FISCAIS ATUAIS COMPARADAS COM AS FIXADAS NOS TRÊS EXERCÍCIOS ANTERIORES</t>
  </si>
  <si>
    <t xml:space="preserve">      Receita de Serviços </t>
  </si>
  <si>
    <t xml:space="preserve">         Outras Receitas Correntes</t>
  </si>
  <si>
    <t xml:space="preserve">         Compensação Previdenciária do RGPS para o RPPS</t>
  </si>
  <si>
    <t xml:space="preserve">      Amortização de Empréstimos</t>
  </si>
  <si>
    <t xml:space="preserve">      Despesas Correntes</t>
  </si>
  <si>
    <t xml:space="preserve">      Despesas de Capital</t>
  </si>
  <si>
    <t xml:space="preserve">      Pessoal Militar   </t>
  </si>
  <si>
    <t xml:space="preserve">      Outras Despesas Previdenciárias</t>
  </si>
  <si>
    <t xml:space="preserve">         Compensação Previdenciária do RPPS para o RGPS</t>
  </si>
  <si>
    <t xml:space="preserve">         Demais Despesas Previdenciárias</t>
  </si>
  <si>
    <t xml:space="preserve">   ADMINISTRAÇÃO</t>
  </si>
  <si>
    <t xml:space="preserve"> Despesas Primárias (II)</t>
  </si>
  <si>
    <t xml:space="preserve"> Receita Total</t>
  </si>
  <si>
    <t xml:space="preserve"> Receitas Primárias (I)</t>
  </si>
  <si>
    <t xml:space="preserve">         Pessoal Civil</t>
  </si>
  <si>
    <t xml:space="preserve">         Pessoal Militar</t>
  </si>
  <si>
    <t>Resultado Primário (III) = (I - II)</t>
  </si>
  <si>
    <t>Variação</t>
  </si>
  <si>
    <t>SALDO FINANCEIRO</t>
  </si>
  <si>
    <t>EXERCÍCIO</t>
  </si>
  <si>
    <t xml:space="preserve">        Amortização da Dívida</t>
  </si>
  <si>
    <t>Resultado Nominal</t>
  </si>
  <si>
    <t>REGIME PREVIDENCIÁRIO</t>
  </si>
  <si>
    <t>Patrimônio</t>
  </si>
  <si>
    <t>Lucros ou Prejuízos Acumulados</t>
  </si>
  <si>
    <t xml:space="preserve">   RECEITAS CORRENTES</t>
  </si>
  <si>
    <t xml:space="preserve">      Receita de Contribuições</t>
  </si>
  <si>
    <t xml:space="preserve">      Receita Patrimonial</t>
  </si>
  <si>
    <t xml:space="preserve">      Outras Receitas Correntes</t>
  </si>
  <si>
    <t xml:space="preserve">   RECEITAS DE CAPITAL</t>
  </si>
  <si>
    <t xml:space="preserve">      Outras Receitas de Capital</t>
  </si>
  <si>
    <t>RECEITAS REALIZADAS</t>
  </si>
  <si>
    <t>%</t>
  </si>
  <si>
    <t>ANEXO DE RISCOS FISCAIS</t>
  </si>
  <si>
    <t>DEMONSTRATIVO DE RISCOS FISCAIS E PROVIDÊNCIAS</t>
  </si>
  <si>
    <t>PROVIDÊNCIAS</t>
  </si>
  <si>
    <t>Descrição</t>
  </si>
  <si>
    <t>RECEITAS DE CAPITAL - ALIENAÇÃO DE ATIVOS (I)</t>
  </si>
  <si>
    <t xml:space="preserve">    Alienação de Bens Móveis</t>
  </si>
  <si>
    <t xml:space="preserve">    Alienação de Bens Imóveis</t>
  </si>
  <si>
    <t>DESPESAS EXECUTADAS</t>
  </si>
  <si>
    <t>APLICAÇÃO DOS RECURSOS DA ALIENAÇÃO DE ATIVOS (II)</t>
  </si>
  <si>
    <t xml:space="preserve">    DESPESAS CORRENTES DOS REGIMES DE PREVIDÊNCIA</t>
  </si>
  <si>
    <t xml:space="preserve">        Regime Próprio de Previdência dos Servidores</t>
  </si>
  <si>
    <t>VALOR (III)</t>
  </si>
  <si>
    <t>RECEITAS E DESPESAS PREVIDENCIÁRIAS DO REGIME PRÓPRIO DE PREVIDÊNCIA DOS SERVIDORES</t>
  </si>
  <si>
    <t>RECEITAS</t>
  </si>
  <si>
    <t>RECEITAS PREVIDENCIÁRIAS - RPPS (EXCETO INTRA-ORÇAMENTÁRIAS) (I)</t>
  </si>
  <si>
    <t xml:space="preserve">      Receita de Contribuições dos Segurados</t>
  </si>
  <si>
    <t xml:space="preserve">      Outras Receitas de Contribuições</t>
  </si>
  <si>
    <t xml:space="preserve">      Alienação de Bens, Direitos e Ativos</t>
  </si>
  <si>
    <t xml:space="preserve">   (–) DEDUÇÕES DA RECEITA</t>
  </si>
  <si>
    <t>RECEITAS PREVIDENCIÁRIAS - RPPS (INTRA-ORÇAMENTÁRIAS) (II)</t>
  </si>
  <si>
    <t xml:space="preserve">         Patronal</t>
  </si>
  <si>
    <t xml:space="preserve">            Pessoal Civil</t>
  </si>
  <si>
    <t xml:space="preserve">            Pessoal Militar</t>
  </si>
  <si>
    <t xml:space="preserve">         Cobertura de Déficit Atuarial</t>
  </si>
  <si>
    <t xml:space="preserve">         Regime de Débitos e Parcelamentos</t>
  </si>
  <si>
    <t>TOTAL DAS RECEITAS PREVIDENCIÁRIAS (III) = (I + II)</t>
  </si>
  <si>
    <t>DESPESAS</t>
  </si>
  <si>
    <t>DESPESAS PREVIDENCIÁRIAS - RPPS (EXCETO INTRA-ORÇAMENTÁRIAS) (IV)</t>
  </si>
  <si>
    <t>DESPESAS PREVIDENCIÁRIAS - RPPS (INTRA-ORÇAMENTÁRIAS) (V)</t>
  </si>
  <si>
    <t xml:space="preserve">   PREVIDÊNCIA</t>
  </si>
  <si>
    <t>TOTAL DAS DESPESAS PREVIDENCIÁRIAS (VI) = (IV + V)</t>
  </si>
  <si>
    <t>RESULTADO PREVIDENCIÁRIO (VII) = (III – VI)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</si>
  <si>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</si>
  <si>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</si>
  <si>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</si>
  <si>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</si>
  <si>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</si>
  <si>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</si>
  <si>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</si>
  <si>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</si>
  <si>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APORTES DE RECURSOS PARA O REGIME PRÓPRIO 
DE PREVIDÊNCIA DO SERVIDOR</t>
  </si>
  <si>
    <t>RESERVA ORÇAMENTÁRIA DO RPPS</t>
  </si>
  <si>
    <t>BENS E DIREITOS DO RPPS</t>
  </si>
  <si>
    <t>PROJEÇÃO ATUARIAL DO REGIME PRÓPRIO DE PREVIDÊNCIA DOS SERVIDORES</t>
  </si>
  <si>
    <t>PREVIDENCIÁRIAS</t>
  </si>
  <si>
    <t>RESULTADO</t>
  </si>
  <si>
    <t>PREVIDENCIÁRIO</t>
  </si>
  <si>
    <t>TRIBUTO</t>
  </si>
  <si>
    <t>MODALIDADE</t>
  </si>
  <si>
    <t>SETORES/ PROGRAMAS/ BENEFICIÁRIO</t>
  </si>
  <si>
    <t>RENÚNCIA DE RECEITA PREVISTA</t>
  </si>
  <si>
    <t>COMPENSAÇÃO</t>
  </si>
  <si>
    <t>EVENTOS</t>
  </si>
  <si>
    <t xml:space="preserve">Aumento Permanente da Receita  </t>
  </si>
  <si>
    <t>(-)  Transferências Constitucionais</t>
  </si>
  <si>
    <t>(-)  Transferências ao FUNDEB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</si>
  <si>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</si>
  <si>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</si>
  <si>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</si>
  <si>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</si>
  <si>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Novas DOCC</t>
  </si>
  <si>
    <t xml:space="preserve">   Novas DOCC geradas por PPP</t>
  </si>
  <si>
    <t>Margem Líquida de Expansão de DOCC (V) = (III-IV)</t>
  </si>
  <si>
    <t>PASSIVOS CONTINGENTES</t>
  </si>
  <si>
    <t>Demandas Judiciais</t>
  </si>
  <si>
    <t>Dívidas em Processo de Reconhecimento</t>
  </si>
  <si>
    <t>Avais e Garantias Concedidas</t>
  </si>
  <si>
    <t>Assunção de Passivos</t>
  </si>
  <si>
    <t>Assistências Diversas</t>
  </si>
  <si>
    <t>Outros Passivos Contingentes</t>
  </si>
  <si>
    <t>SUBTOTAL</t>
  </si>
  <si>
    <t>DEMAIS RISCOS FISCAIS PASSIVOS</t>
  </si>
  <si>
    <t>Frustração de Arrecadação</t>
  </si>
  <si>
    <t>Restituição de Tributos a Maior</t>
  </si>
  <si>
    <t>Discrepância de Projeções:</t>
  </si>
  <si>
    <t>Outros Riscos Fiscais</t>
  </si>
  <si>
    <t>ARF/Tabela 1 - DEMONSTRATIVO DOS RISCOS FISCAIS E PROVIDÊNCIAS</t>
  </si>
  <si>
    <t>ARF (LRF, art 4º, § 3º)</t>
  </si>
  <si>
    <t xml:space="preserve"> Dívida Consolidada Líquida</t>
  </si>
  <si>
    <t>Receitas Primárias advindas de PPP (IV)</t>
  </si>
  <si>
    <t>Despesas Primárias geradas por PPP (V)</t>
  </si>
  <si>
    <t>Impacto do saldo das PPP (VI) = (IV-V)</t>
  </si>
  <si>
    <t>AMF - Demonstrativo 1 (LRF, art. 4º, § 1º)</t>
  </si>
  <si>
    <t>AMF - Demonstrativo 2 (LRF, art. 4º, §2º, inciso I)</t>
  </si>
  <si>
    <t>AMF – Demonstrativo 3 (LRF, art.4º, §2º, inciso II)</t>
  </si>
  <si>
    <t>AMF - Demonstrativo 4 (LRF, art.4º, §2º, inciso III)</t>
  </si>
  <si>
    <t>AMF - Demonstrativo 5 (LRF, art.4º, §2º, inciso III)</t>
  </si>
  <si>
    <t>AMF - Demonstrativo 6 (LRF, art.4º, §2º, inciso IV, alínea "a")</t>
  </si>
  <si>
    <t>AMF – Demonstrativo 6 (LRF, art.4º, § 2º, inciso IV, alínea “a”)</t>
  </si>
  <si>
    <t>AMF/Tabela 7 - DEMONSTRATIVO 7 – ESTIMATIVA E COMPENSAÇÃO DA RENÚNCIA DE RECEITA</t>
  </si>
  <si>
    <t>AMF - Demonstrativo 7 (LRF, art. 4°, § 2°, inciso V)</t>
  </si>
  <si>
    <t>PROJETO DE LEI DE DIRETRIZES ORÇAMENTÁRIAS</t>
  </si>
  <si>
    <t>PREFEITURA MUNICIPAL DE UBERABA</t>
  </si>
  <si>
    <t>Responsável</t>
  </si>
  <si>
    <t>Visto do Secretário</t>
  </si>
  <si>
    <t>___________________________________________</t>
  </si>
  <si>
    <t>_________________________________________________________</t>
  </si>
  <si>
    <t>__________________________________</t>
  </si>
  <si>
    <t>______________________________________</t>
  </si>
  <si>
    <t>_______________________</t>
  </si>
  <si>
    <t>_______________________________</t>
  </si>
  <si>
    <t>_________________________________________</t>
  </si>
  <si>
    <t xml:space="preserve">                          Visto do Secretário</t>
  </si>
  <si>
    <t>_____________________________________</t>
  </si>
  <si>
    <t>___________________________________</t>
  </si>
  <si>
    <t>_____________________________</t>
  </si>
  <si>
    <t>___________________________</t>
  </si>
  <si>
    <t>AMF - Demonstrativo 8 (LRF, art. 4°, § 2°, inciso V)</t>
  </si>
  <si>
    <t>PIB 2012 = R$ 360,39 bilhões</t>
  </si>
  <si>
    <t>Metas Previstas em 2013</t>
  </si>
  <si>
    <t>Metas Realizadas em 2013</t>
  </si>
  <si>
    <t>Valor Previsto para 2015</t>
  </si>
  <si>
    <t>LEI Nº. 11.967/2014 - LDO 2015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</si>
</sst>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%"/>
    <numFmt numFmtId="173" formatCode="&quot;R$ &quot;#,##0.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#,##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4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40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wrapText="1"/>
    </xf>
    <xf numFmtId="40" fontId="7" fillId="0" borderId="11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left" wrapText="1"/>
    </xf>
    <xf numFmtId="40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justify" vertical="top" wrapText="1"/>
    </xf>
    <xf numFmtId="40" fontId="7" fillId="0" borderId="10" xfId="0" applyNumberFormat="1" applyFont="1" applyFill="1" applyBorder="1" applyAlignment="1">
      <alignment horizontal="right" vertical="top" wrapText="1"/>
    </xf>
    <xf numFmtId="0" fontId="3" fillId="0" borderId="12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4" fontId="4" fillId="0" borderId="0" xfId="0" applyNumberFormat="1" applyFont="1" applyFill="1" applyAlignment="1">
      <alignment vertical="top" wrapText="1"/>
    </xf>
    <xf numFmtId="4" fontId="4" fillId="0" borderId="13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0" fontId="8" fillId="0" borderId="12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167" fontId="4" fillId="0" borderId="20" xfId="0" applyNumberFormat="1" applyFont="1" applyFill="1" applyBorder="1" applyAlignment="1">
      <alignment horizontal="right" wrapText="1"/>
    </xf>
    <xf numFmtId="0" fontId="4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4" fontId="3" fillId="0" borderId="21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4" fontId="3" fillId="0" borderId="21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Alignment="1">
      <alignment horizontal="right" vertical="top" wrapText="1"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3" fillId="0" borderId="13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4" fontId="3" fillId="0" borderId="22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33" borderId="22" xfId="0" applyNumberFormat="1" applyFont="1" applyFill="1" applyBorder="1" applyAlignment="1">
      <alignment horizontal="right" vertical="top" wrapText="1"/>
    </xf>
    <xf numFmtId="4" fontId="3" fillId="33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left" vertical="top"/>
    </xf>
    <xf numFmtId="0" fontId="3" fillId="33" borderId="23" xfId="0" applyFont="1" applyFill="1" applyBorder="1" applyAlignment="1">
      <alignment horizontal="left" vertical="top"/>
    </xf>
    <xf numFmtId="0" fontId="3" fillId="33" borderId="23" xfId="0" applyFont="1" applyFill="1" applyBorder="1" applyAlignment="1">
      <alignment horizontal="left" vertical="top" wrapText="1"/>
    </xf>
    <xf numFmtId="0" fontId="3" fillId="33" borderId="2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right" vertical="top" wrapText="1"/>
    </xf>
    <xf numFmtId="167" fontId="3" fillId="0" borderId="13" xfId="0" applyNumberFormat="1" applyFont="1" applyFill="1" applyBorder="1" applyAlignment="1">
      <alignment horizontal="right" vertical="top" wrapText="1"/>
    </xf>
    <xf numFmtId="4" fontId="0" fillId="0" borderId="25" xfId="0" applyNumberFormat="1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right" vertical="top" wrapText="1"/>
    </xf>
    <xf numFmtId="4" fontId="0" fillId="0" borderId="26" xfId="0" applyNumberFormat="1" applyFont="1" applyFill="1" applyBorder="1" applyAlignment="1">
      <alignment horizontal="right" vertical="top" wrapText="1"/>
    </xf>
    <xf numFmtId="0" fontId="0" fillId="0" borderId="22" xfId="0" applyFont="1" applyFill="1" applyBorder="1" applyAlignment="1">
      <alignment horizontal="right" vertical="top" wrapText="1"/>
    </xf>
    <xf numFmtId="4" fontId="0" fillId="0" borderId="27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/>
    </xf>
    <xf numFmtId="167" fontId="4" fillId="0" borderId="16" xfId="0" applyNumberFormat="1" applyFont="1" applyFill="1" applyBorder="1" applyAlignment="1">
      <alignment horizontal="right" vertical="top" wrapText="1"/>
    </xf>
    <xf numFmtId="4" fontId="4" fillId="0" borderId="21" xfId="0" applyNumberFormat="1" applyFont="1" applyFill="1" applyBorder="1" applyAlignment="1">
      <alignment vertical="top" wrapText="1"/>
    </xf>
    <xf numFmtId="4" fontId="4" fillId="0" borderId="22" xfId="0" applyNumberFormat="1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4" fontId="4" fillId="0" borderId="21" xfId="0" applyNumberFormat="1" applyFont="1" applyFill="1" applyBorder="1" applyAlignment="1">
      <alignment wrapText="1"/>
    </xf>
    <xf numFmtId="10" fontId="4" fillId="0" borderId="21" xfId="0" applyNumberFormat="1" applyFont="1" applyFill="1" applyBorder="1" applyAlignment="1">
      <alignment wrapText="1"/>
    </xf>
    <xf numFmtId="10" fontId="4" fillId="0" borderId="0" xfId="0" applyNumberFormat="1" applyFont="1" applyFill="1" applyAlignment="1">
      <alignment wrapText="1"/>
    </xf>
    <xf numFmtId="4" fontId="4" fillId="0" borderId="22" xfId="0" applyNumberFormat="1" applyFont="1" applyFill="1" applyBorder="1" applyAlignment="1">
      <alignment wrapText="1"/>
    </xf>
    <xf numFmtId="10" fontId="4" fillId="0" borderId="22" xfId="0" applyNumberFormat="1" applyFont="1" applyFill="1" applyBorder="1" applyAlignment="1">
      <alignment wrapText="1"/>
    </xf>
    <xf numFmtId="10" fontId="4" fillId="0" borderId="13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0" fontId="4" fillId="0" borderId="28" xfId="0" applyFont="1" applyFill="1" applyBorder="1" applyAlignment="1">
      <alignment wrapText="1"/>
    </xf>
    <xf numFmtId="10" fontId="4" fillId="0" borderId="0" xfId="0" applyNumberFormat="1" applyFont="1" applyFill="1" applyAlignment="1">
      <alignment vertical="top" wrapText="1"/>
    </xf>
    <xf numFmtId="10" fontId="4" fillId="0" borderId="13" xfId="0" applyNumberFormat="1" applyFont="1" applyFill="1" applyBorder="1" applyAlignment="1">
      <alignment vertical="top" wrapText="1"/>
    </xf>
    <xf numFmtId="4" fontId="4" fillId="0" borderId="29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left" wrapText="1"/>
    </xf>
    <xf numFmtId="40" fontId="7" fillId="0" borderId="12" xfId="0" applyNumberFormat="1" applyFont="1" applyFill="1" applyBorder="1" applyAlignment="1">
      <alignment horizontal="right" vertical="top" wrapText="1"/>
    </xf>
    <xf numFmtId="40" fontId="7" fillId="0" borderId="3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wrapText="1"/>
    </xf>
    <xf numFmtId="40" fontId="7" fillId="0" borderId="0" xfId="0" applyNumberFormat="1" applyFont="1" applyFill="1" applyBorder="1" applyAlignment="1">
      <alignment horizontal="right" vertical="top" wrapText="1"/>
    </xf>
    <xf numFmtId="40" fontId="7" fillId="0" borderId="21" xfId="0" applyNumberFormat="1" applyFont="1" applyFill="1" applyBorder="1" applyAlignment="1">
      <alignment horizontal="right" vertical="top" wrapText="1"/>
    </xf>
    <xf numFmtId="0" fontId="7" fillId="0" borderId="25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wrapText="1"/>
    </xf>
    <xf numFmtId="0" fontId="14" fillId="0" borderId="22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167" fontId="14" fillId="0" borderId="0" xfId="0" applyNumberFormat="1" applyFont="1" applyFill="1" applyBorder="1" applyAlignment="1">
      <alignment horizontal="right"/>
    </xf>
    <xf numFmtId="0" fontId="14" fillId="0" borderId="12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14" fillId="0" borderId="13" xfId="0" applyNumberFormat="1" applyFont="1" applyFill="1" applyBorder="1" applyAlignment="1">
      <alignment/>
    </xf>
    <xf numFmtId="167" fontId="0" fillId="0" borderId="16" xfId="0" applyNumberFormat="1" applyFont="1" applyFill="1" applyBorder="1" applyAlignment="1">
      <alignment horizontal="right" wrapText="1"/>
    </xf>
    <xf numFmtId="0" fontId="14" fillId="0" borderId="21" xfId="0" applyFont="1" applyFill="1" applyBorder="1" applyAlignment="1">
      <alignment vertical="top" wrapText="1"/>
    </xf>
    <xf numFmtId="0" fontId="14" fillId="0" borderId="22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horizontal="left" vertical="top" wrapText="1"/>
    </xf>
    <xf numFmtId="4" fontId="3" fillId="34" borderId="0" xfId="0" applyNumberFormat="1" applyFont="1" applyFill="1" applyBorder="1" applyAlignment="1">
      <alignment horizontal="right" vertical="top" wrapText="1"/>
    </xf>
    <xf numFmtId="0" fontId="7" fillId="33" borderId="24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left"/>
    </xf>
    <xf numFmtId="3" fontId="4" fillId="0" borderId="21" xfId="0" applyNumberFormat="1" applyFont="1" applyFill="1" applyBorder="1" applyAlignment="1">
      <alignment wrapText="1"/>
    </xf>
    <xf numFmtId="3" fontId="4" fillId="0" borderId="22" xfId="0" applyNumberFormat="1" applyFont="1" applyFill="1" applyBorder="1" applyAlignment="1">
      <alignment wrapText="1"/>
    </xf>
    <xf numFmtId="3" fontId="4" fillId="0" borderId="21" xfId="0" applyNumberFormat="1" applyFont="1" applyFill="1" applyBorder="1" applyAlignment="1">
      <alignment vertical="top" wrapText="1"/>
    </xf>
    <xf numFmtId="3" fontId="4" fillId="0" borderId="29" xfId="0" applyNumberFormat="1" applyFont="1" applyFill="1" applyBorder="1" applyAlignment="1">
      <alignment vertical="top" wrapText="1"/>
    </xf>
    <xf numFmtId="3" fontId="4" fillId="0" borderId="32" xfId="0" applyNumberFormat="1" applyFont="1" applyFill="1" applyBorder="1" applyAlignment="1">
      <alignment vertical="top" wrapText="1"/>
    </xf>
    <xf numFmtId="3" fontId="4" fillId="0" borderId="27" xfId="0" applyNumberFormat="1" applyFont="1" applyFill="1" applyBorder="1" applyAlignment="1">
      <alignment vertical="top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173" fontId="52" fillId="0" borderId="12" xfId="0" applyNumberFormat="1" applyFont="1" applyFill="1" applyBorder="1" applyAlignment="1">
      <alignment/>
    </xf>
    <xf numFmtId="173" fontId="52" fillId="0" borderId="0" xfId="0" applyNumberFormat="1" applyFont="1" applyFill="1" applyBorder="1" applyAlignment="1">
      <alignment/>
    </xf>
    <xf numFmtId="173" fontId="52" fillId="0" borderId="0" xfId="0" applyNumberFormat="1" applyFont="1" applyFill="1" applyBorder="1" applyAlignment="1">
      <alignment/>
    </xf>
    <xf numFmtId="170" fontId="52" fillId="0" borderId="0" xfId="47" applyFont="1" applyFill="1" applyBorder="1" applyAlignment="1">
      <alignment/>
    </xf>
    <xf numFmtId="170" fontId="52" fillId="0" borderId="0" xfId="0" applyNumberFormat="1" applyFont="1" applyFill="1" applyBorder="1" applyAlignment="1">
      <alignment/>
    </xf>
    <xf numFmtId="170" fontId="52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3" fontId="0" fillId="0" borderId="12" xfId="0" applyNumberFormat="1" applyFont="1" applyFill="1" applyBorder="1" applyAlignment="1">
      <alignment vertical="top"/>
    </xf>
    <xf numFmtId="3" fontId="0" fillId="0" borderId="11" xfId="0" applyNumberFormat="1" applyFont="1" applyFill="1" applyBorder="1" applyAlignment="1">
      <alignment wrapText="1"/>
    </xf>
    <xf numFmtId="172" fontId="0" fillId="0" borderId="21" xfId="0" applyNumberFormat="1" applyFont="1" applyFill="1" applyBorder="1" applyAlignment="1">
      <alignment wrapText="1"/>
    </xf>
    <xf numFmtId="172" fontId="0" fillId="0" borderId="0" xfId="0" applyNumberFormat="1" applyFont="1" applyFill="1" applyAlignment="1">
      <alignment wrapText="1"/>
    </xf>
    <xf numFmtId="3" fontId="0" fillId="0" borderId="0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 wrapText="1"/>
    </xf>
    <xf numFmtId="3" fontId="0" fillId="0" borderId="13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 wrapText="1"/>
    </xf>
    <xf numFmtId="172" fontId="0" fillId="0" borderId="22" xfId="0" applyNumberFormat="1" applyFont="1" applyFill="1" applyBorder="1" applyAlignment="1">
      <alignment wrapText="1"/>
    </xf>
    <xf numFmtId="172" fontId="0" fillId="0" borderId="13" xfId="0" applyNumberFormat="1" applyFont="1" applyFill="1" applyBorder="1" applyAlignment="1">
      <alignment wrapText="1"/>
    </xf>
    <xf numFmtId="3" fontId="0" fillId="0" borderId="25" xfId="0" applyNumberFormat="1" applyFont="1" applyFill="1" applyBorder="1" applyAlignment="1">
      <alignment vertical="top"/>
    </xf>
    <xf numFmtId="10" fontId="0" fillId="0" borderId="11" xfId="0" applyNumberFormat="1" applyFont="1" applyFill="1" applyBorder="1" applyAlignment="1">
      <alignment vertical="top"/>
    </xf>
    <xf numFmtId="3" fontId="0" fillId="0" borderId="11" xfId="0" applyNumberFormat="1" applyFont="1" applyFill="1" applyBorder="1" applyAlignment="1">
      <alignment vertical="top"/>
    </xf>
    <xf numFmtId="3" fontId="0" fillId="0" borderId="26" xfId="0" applyNumberFormat="1" applyFont="1" applyFill="1" applyBorder="1" applyAlignment="1">
      <alignment/>
    </xf>
    <xf numFmtId="10" fontId="0" fillId="0" borderId="29" xfId="0" applyNumberFormat="1" applyFont="1" applyFill="1" applyBorder="1" applyAlignment="1">
      <alignment/>
    </xf>
    <xf numFmtId="10" fontId="0" fillId="0" borderId="29" xfId="0" applyNumberFormat="1" applyFont="1" applyFill="1" applyBorder="1" applyAlignment="1">
      <alignment vertical="top"/>
    </xf>
    <xf numFmtId="3" fontId="0" fillId="0" borderId="29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10" fontId="0" fillId="0" borderId="32" xfId="0" applyNumberFormat="1" applyFont="1" applyFill="1" applyBorder="1" applyAlignment="1">
      <alignment/>
    </xf>
    <xf numFmtId="10" fontId="0" fillId="0" borderId="32" xfId="0" applyNumberFormat="1" applyFont="1" applyFill="1" applyBorder="1" applyAlignment="1">
      <alignment vertical="top"/>
    </xf>
    <xf numFmtId="3" fontId="0" fillId="0" borderId="32" xfId="0" applyNumberFormat="1" applyFont="1" applyFill="1" applyBorder="1" applyAlignment="1">
      <alignment/>
    </xf>
    <xf numFmtId="10" fontId="0" fillId="0" borderId="12" xfId="0" applyNumberFormat="1" applyFont="1" applyFill="1" applyBorder="1" applyAlignment="1">
      <alignment vertical="top"/>
    </xf>
    <xf numFmtId="10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 vertical="top"/>
    </xf>
    <xf numFmtId="10" fontId="0" fillId="0" borderId="13" xfId="0" applyNumberFormat="1" applyFont="1" applyFill="1" applyBorder="1" applyAlignment="1">
      <alignment/>
    </xf>
    <xf numFmtId="10" fontId="0" fillId="0" borderId="13" xfId="0" applyNumberFormat="1" applyFont="1" applyFill="1" applyBorder="1" applyAlignment="1">
      <alignment vertical="top"/>
    </xf>
    <xf numFmtId="10" fontId="0" fillId="0" borderId="25" xfId="0" applyNumberFormat="1" applyFont="1" applyFill="1" applyBorder="1" applyAlignment="1">
      <alignment vertical="top"/>
    </xf>
    <xf numFmtId="10" fontId="0" fillId="0" borderId="26" xfId="0" applyNumberFormat="1" applyFont="1" applyFill="1" applyBorder="1" applyAlignment="1">
      <alignment vertical="top"/>
    </xf>
    <xf numFmtId="10" fontId="0" fillId="0" borderId="27" xfId="0" applyNumberFormat="1" applyFont="1" applyFill="1" applyBorder="1" applyAlignment="1">
      <alignment vertical="top"/>
    </xf>
    <xf numFmtId="0" fontId="3" fillId="34" borderId="0" xfId="0" applyFont="1" applyFill="1" applyBorder="1" applyAlignment="1">
      <alignment horizontal="left" vertical="top" wrapText="1"/>
    </xf>
    <xf numFmtId="0" fontId="3" fillId="34" borderId="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3" fontId="0" fillId="0" borderId="29" xfId="0" applyNumberFormat="1" applyFont="1" applyFill="1" applyBorder="1" applyAlignment="1">
      <alignment vertical="top"/>
    </xf>
    <xf numFmtId="3" fontId="0" fillId="0" borderId="32" xfId="0" applyNumberFormat="1" applyFont="1" applyFill="1" applyBorder="1" applyAlignment="1">
      <alignment vertical="top"/>
    </xf>
    <xf numFmtId="4" fontId="0" fillId="0" borderId="32" xfId="0" applyNumberFormat="1" applyFont="1" applyFill="1" applyBorder="1" applyAlignment="1">
      <alignment horizontal="right" vertical="top" wrapText="1"/>
    </xf>
    <xf numFmtId="4" fontId="3" fillId="0" borderId="29" xfId="0" applyNumberFormat="1" applyFont="1" applyFill="1" applyBorder="1" applyAlignment="1">
      <alignment horizontal="right" vertical="top" wrapText="1"/>
    </xf>
    <xf numFmtId="4" fontId="3" fillId="0" borderId="29" xfId="0" applyNumberFormat="1" applyFont="1" applyFill="1" applyBorder="1" applyAlignment="1">
      <alignment horizontal="right"/>
    </xf>
    <xf numFmtId="0" fontId="5" fillId="34" borderId="3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4" borderId="0" xfId="0" applyFont="1" applyFill="1" applyAlignment="1">
      <alignment horizontal="center" wrapText="1"/>
    </xf>
    <xf numFmtId="0" fontId="5" fillId="34" borderId="2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12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 horizontal="center" vertical="center"/>
    </xf>
    <xf numFmtId="0" fontId="5" fillId="34" borderId="26" xfId="0" applyNumberFormat="1" applyFont="1" applyFill="1" applyBorder="1" applyAlignment="1">
      <alignment horizontal="center" vertical="center"/>
    </xf>
    <xf numFmtId="0" fontId="5" fillId="34" borderId="25" xfId="0" applyNumberFormat="1" applyFont="1" applyFill="1" applyBorder="1" applyAlignment="1">
      <alignment horizontal="center" vertical="center"/>
    </xf>
    <xf numFmtId="0" fontId="5" fillId="34" borderId="11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>
      <alignment vertical="center"/>
    </xf>
    <xf numFmtId="0" fontId="5" fillId="34" borderId="13" xfId="0" applyNumberFormat="1" applyFont="1" applyFill="1" applyBorder="1" applyAlignment="1">
      <alignment/>
    </xf>
    <xf numFmtId="0" fontId="5" fillId="34" borderId="27" xfId="0" applyNumberFormat="1" applyFont="1" applyFill="1" applyBorder="1" applyAlignment="1">
      <alignment/>
    </xf>
    <xf numFmtId="0" fontId="5" fillId="34" borderId="32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 horizontal="center"/>
    </xf>
    <xf numFmtId="0" fontId="5" fillId="34" borderId="0" xfId="0" applyNumberFormat="1" applyFont="1" applyFill="1" applyBorder="1" applyAlignment="1">
      <alignment/>
    </xf>
    <xf numFmtId="0" fontId="5" fillId="34" borderId="29" xfId="0" applyNumberFormat="1" applyFont="1" applyFill="1" applyBorder="1" applyAlignment="1">
      <alignment/>
    </xf>
    <xf numFmtId="0" fontId="5" fillId="34" borderId="26" xfId="0" applyNumberFormat="1" applyFont="1" applyFill="1" applyBorder="1" applyAlignment="1">
      <alignment/>
    </xf>
    <xf numFmtId="0" fontId="5" fillId="34" borderId="32" xfId="0" applyNumberFormat="1" applyFont="1" applyFill="1" applyBorder="1" applyAlignment="1">
      <alignment horizontal="center"/>
    </xf>
    <xf numFmtId="0" fontId="4" fillId="34" borderId="22" xfId="0" applyFont="1" applyFill="1" applyBorder="1" applyAlignment="1">
      <alignment wrapText="1"/>
    </xf>
    <xf numFmtId="4" fontId="4" fillId="34" borderId="22" xfId="0" applyNumberFormat="1" applyFont="1" applyFill="1" applyBorder="1" applyAlignment="1">
      <alignment wrapText="1"/>
    </xf>
    <xf numFmtId="10" fontId="4" fillId="34" borderId="22" xfId="0" applyNumberFormat="1" applyFont="1" applyFill="1" applyBorder="1" applyAlignment="1">
      <alignment wrapText="1"/>
    </xf>
    <xf numFmtId="10" fontId="4" fillId="34" borderId="13" xfId="0" applyNumberFormat="1" applyFont="1" applyFill="1" applyBorder="1" applyAlignment="1">
      <alignment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wrapText="1"/>
    </xf>
    <xf numFmtId="3" fontId="4" fillId="34" borderId="21" xfId="0" applyNumberFormat="1" applyFont="1" applyFill="1" applyBorder="1" applyAlignment="1">
      <alignment wrapText="1"/>
    </xf>
    <xf numFmtId="10" fontId="4" fillId="34" borderId="21" xfId="0" applyNumberFormat="1" applyFont="1" applyFill="1" applyBorder="1" applyAlignment="1">
      <alignment wrapText="1"/>
    </xf>
    <xf numFmtId="10" fontId="4" fillId="34" borderId="0" xfId="0" applyNumberFormat="1" applyFont="1" applyFill="1" applyAlignment="1">
      <alignment wrapText="1"/>
    </xf>
    <xf numFmtId="4" fontId="4" fillId="34" borderId="21" xfId="0" applyNumberFormat="1" applyFont="1" applyFill="1" applyBorder="1" applyAlignment="1">
      <alignment wrapText="1"/>
    </xf>
    <xf numFmtId="0" fontId="14" fillId="34" borderId="22" xfId="0" applyFont="1" applyFill="1" applyBorder="1" applyAlignment="1">
      <alignment wrapText="1"/>
    </xf>
    <xf numFmtId="0" fontId="14" fillId="34" borderId="21" xfId="0" applyFont="1" applyFill="1" applyBorder="1" applyAlignment="1">
      <alignment vertical="top" wrapText="1"/>
    </xf>
    <xf numFmtId="4" fontId="4" fillId="34" borderId="11" xfId="0" applyNumberFormat="1" applyFont="1" applyFill="1" applyBorder="1" applyAlignment="1">
      <alignment vertical="top" wrapText="1"/>
    </xf>
    <xf numFmtId="4" fontId="4" fillId="34" borderId="25" xfId="0" applyNumberFormat="1" applyFont="1" applyFill="1" applyBorder="1" applyAlignment="1">
      <alignment vertical="top" wrapText="1"/>
    </xf>
    <xf numFmtId="3" fontId="4" fillId="34" borderId="29" xfId="0" applyNumberFormat="1" applyFont="1" applyFill="1" applyBorder="1" applyAlignment="1">
      <alignment vertical="top" wrapText="1"/>
    </xf>
    <xf numFmtId="3" fontId="4" fillId="34" borderId="26" xfId="0" applyNumberFormat="1" applyFont="1" applyFill="1" applyBorder="1" applyAlignment="1">
      <alignment vertical="top" wrapText="1"/>
    </xf>
    <xf numFmtId="0" fontId="6" fillId="34" borderId="24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wrapText="1"/>
    </xf>
    <xf numFmtId="0" fontId="14" fillId="34" borderId="13" xfId="0" applyFont="1" applyFill="1" applyBorder="1" applyAlignment="1">
      <alignment horizontal="left" vertical="center" wrapText="1"/>
    </xf>
    <xf numFmtId="3" fontId="4" fillId="34" borderId="27" xfId="0" applyNumberFormat="1" applyFont="1" applyFill="1" applyBorder="1" applyAlignment="1">
      <alignment vertical="top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left" vertical="top"/>
    </xf>
    <xf numFmtId="0" fontId="9" fillId="34" borderId="2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top" wrapText="1"/>
    </xf>
    <xf numFmtId="0" fontId="9" fillId="34" borderId="26" xfId="0" applyFont="1" applyFill="1" applyBorder="1" applyAlignment="1">
      <alignment horizontal="center" vertical="top" wrapText="1"/>
    </xf>
    <xf numFmtId="0" fontId="13" fillId="34" borderId="0" xfId="0" applyFont="1" applyFill="1" applyBorder="1" applyAlignment="1">
      <alignment horizontal="center" vertical="top" wrapText="1"/>
    </xf>
    <xf numFmtId="4" fontId="3" fillId="34" borderId="21" xfId="0" applyNumberFormat="1" applyFont="1" applyFill="1" applyBorder="1" applyAlignment="1">
      <alignment horizontal="right" vertical="top" wrapText="1"/>
    </xf>
    <xf numFmtId="4" fontId="3" fillId="34" borderId="29" xfId="0" applyNumberFormat="1" applyFont="1" applyFill="1" applyBorder="1" applyAlignment="1">
      <alignment horizontal="right" vertical="top" wrapText="1"/>
    </xf>
    <xf numFmtId="4" fontId="3" fillId="34" borderId="0" xfId="0" applyNumberFormat="1" applyFont="1" applyFill="1" applyAlignment="1">
      <alignment horizontal="right" vertical="top" wrapText="1"/>
    </xf>
    <xf numFmtId="4" fontId="3" fillId="34" borderId="22" xfId="0" applyNumberFormat="1" applyFont="1" applyFill="1" applyBorder="1" applyAlignment="1">
      <alignment horizontal="right" vertical="top" wrapText="1"/>
    </xf>
    <xf numFmtId="4" fontId="3" fillId="34" borderId="32" xfId="0" applyNumberFormat="1" applyFont="1" applyFill="1" applyBorder="1" applyAlignment="1">
      <alignment horizontal="right" vertical="top" wrapText="1"/>
    </xf>
    <xf numFmtId="4" fontId="3" fillId="34" borderId="13" xfId="0" applyNumberFormat="1" applyFont="1" applyFill="1" applyBorder="1" applyAlignment="1">
      <alignment horizontal="right" vertical="top" wrapText="1"/>
    </xf>
    <xf numFmtId="4" fontId="9" fillId="34" borderId="22" xfId="0" applyNumberFormat="1" applyFont="1" applyFill="1" applyBorder="1" applyAlignment="1">
      <alignment horizontal="right" vertical="center" wrapText="1"/>
    </xf>
    <xf numFmtId="4" fontId="9" fillId="34" borderId="32" xfId="0" applyNumberFormat="1" applyFont="1" applyFill="1" applyBorder="1" applyAlignment="1">
      <alignment horizontal="right" vertical="center" wrapText="1"/>
    </xf>
    <xf numFmtId="4" fontId="9" fillId="34" borderId="13" xfId="0" applyNumberFormat="1" applyFont="1" applyFill="1" applyBorder="1" applyAlignment="1">
      <alignment horizontal="right" vertical="center" wrapText="1"/>
    </xf>
    <xf numFmtId="0" fontId="3" fillId="34" borderId="12" xfId="0" applyFont="1" applyFill="1" applyBorder="1" applyAlignment="1">
      <alignment horizontal="left" vertical="top"/>
    </xf>
    <xf numFmtId="0" fontId="3" fillId="34" borderId="30" xfId="0" applyFont="1" applyFill="1" applyBorder="1" applyAlignment="1">
      <alignment horizontal="left" vertical="top" wrapText="1"/>
    </xf>
    <xf numFmtId="4" fontId="3" fillId="34" borderId="24" xfId="0" applyNumberFormat="1" applyFont="1" applyFill="1" applyBorder="1" applyAlignment="1">
      <alignment horizontal="right" vertical="top" wrapText="1"/>
    </xf>
    <xf numFmtId="4" fontId="3" fillId="34" borderId="10" xfId="0" applyNumberFormat="1" applyFont="1" applyFill="1" applyBorder="1" applyAlignment="1">
      <alignment horizontal="right" vertical="top" wrapText="1"/>
    </xf>
    <xf numFmtId="4" fontId="3" fillId="34" borderId="23" xfId="0" applyNumberFormat="1" applyFont="1" applyFill="1" applyBorder="1" applyAlignment="1">
      <alignment horizontal="right" vertical="top" wrapText="1"/>
    </xf>
    <xf numFmtId="0" fontId="9" fillId="34" borderId="0" xfId="0" applyNumberFormat="1" applyFont="1" applyFill="1" applyAlignment="1">
      <alignment/>
    </xf>
    <xf numFmtId="0" fontId="0" fillId="34" borderId="34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4" fillId="34" borderId="16" xfId="0" applyFont="1" applyFill="1" applyBorder="1" applyAlignment="1">
      <alignment vertical="top" wrapText="1"/>
    </xf>
    <xf numFmtId="167" fontId="3" fillId="34" borderId="16" xfId="0" applyNumberFormat="1" applyFont="1" applyFill="1" applyBorder="1" applyAlignment="1">
      <alignment horizontal="right" vertical="top" wrapText="1"/>
    </xf>
    <xf numFmtId="0" fontId="9" fillId="34" borderId="11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/>
    </xf>
    <xf numFmtId="0" fontId="3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4" fontId="3" fillId="34" borderId="21" xfId="0" applyNumberFormat="1" applyFont="1" applyFill="1" applyBorder="1" applyAlignment="1">
      <alignment horizontal="right"/>
    </xf>
    <xf numFmtId="4" fontId="3" fillId="34" borderId="11" xfId="0" applyNumberFormat="1" applyFont="1" applyFill="1" applyBorder="1" applyAlignment="1">
      <alignment horizontal="right"/>
    </xf>
    <xf numFmtId="4" fontId="3" fillId="34" borderId="0" xfId="0" applyNumberFormat="1" applyFont="1" applyFill="1" applyBorder="1" applyAlignment="1">
      <alignment horizontal="right"/>
    </xf>
    <xf numFmtId="0" fontId="0" fillId="34" borderId="12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3" fillId="34" borderId="16" xfId="0" applyFont="1" applyFill="1" applyBorder="1" applyAlignment="1">
      <alignment wrapText="1"/>
    </xf>
    <xf numFmtId="167" fontId="4" fillId="34" borderId="16" xfId="0" applyNumberFormat="1" applyFont="1" applyFill="1" applyBorder="1" applyAlignment="1">
      <alignment horizontal="right" wrapText="1"/>
    </xf>
    <xf numFmtId="4" fontId="4" fillId="34" borderId="0" xfId="0" applyNumberFormat="1" applyFont="1" applyFill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4" fontId="4" fillId="34" borderId="13" xfId="0" applyNumberFormat="1" applyFont="1" applyFill="1" applyBorder="1" applyAlignment="1">
      <alignment vertical="top" wrapText="1"/>
    </xf>
    <xf numFmtId="0" fontId="5" fillId="34" borderId="0" xfId="0" applyNumberFormat="1" applyFont="1" applyFill="1" applyAlignment="1">
      <alignment/>
    </xf>
    <xf numFmtId="0" fontId="7" fillId="34" borderId="36" xfId="0" applyFont="1" applyFill="1" applyBorder="1" applyAlignment="1">
      <alignment horizontal="center" vertical="top" wrapText="1"/>
    </xf>
    <xf numFmtId="0" fontId="7" fillId="34" borderId="37" xfId="0" applyFont="1" applyFill="1" applyBorder="1" applyAlignment="1">
      <alignment horizontal="center" vertical="top" wrapText="1"/>
    </xf>
    <xf numFmtId="0" fontId="7" fillId="34" borderId="38" xfId="0" applyFont="1" applyFill="1" applyBorder="1" applyAlignment="1">
      <alignment horizontal="center" wrapText="1"/>
    </xf>
    <xf numFmtId="0" fontId="7" fillId="34" borderId="39" xfId="0" applyFont="1" applyFill="1" applyBorder="1" applyAlignment="1">
      <alignment horizontal="center" vertical="top" wrapText="1"/>
    </xf>
    <xf numFmtId="0" fontId="7" fillId="34" borderId="40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5" fillId="34" borderId="41" xfId="0" applyFont="1" applyFill="1" applyBorder="1" applyAlignment="1">
      <alignment horizontal="center" vertical="top" wrapText="1"/>
    </xf>
    <xf numFmtId="0" fontId="5" fillId="34" borderId="42" xfId="0" applyFont="1" applyFill="1" applyBorder="1" applyAlignment="1">
      <alignment vertical="top" wrapText="1"/>
    </xf>
    <xf numFmtId="0" fontId="5" fillId="34" borderId="42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wrapText="1"/>
    </xf>
    <xf numFmtId="3" fontId="0" fillId="34" borderId="12" xfId="0" applyNumberFormat="1" applyFont="1" applyFill="1" applyBorder="1" applyAlignment="1">
      <alignment vertical="top"/>
    </xf>
    <xf numFmtId="3" fontId="0" fillId="34" borderId="11" xfId="0" applyNumberFormat="1" applyFont="1" applyFill="1" applyBorder="1" applyAlignment="1">
      <alignment wrapText="1"/>
    </xf>
    <xf numFmtId="172" fontId="0" fillId="34" borderId="21" xfId="0" applyNumberFormat="1" applyFont="1" applyFill="1" applyBorder="1" applyAlignment="1">
      <alignment wrapText="1"/>
    </xf>
    <xf numFmtId="3" fontId="0" fillId="34" borderId="21" xfId="0" applyNumberFormat="1" applyFont="1" applyFill="1" applyBorder="1" applyAlignment="1">
      <alignment wrapText="1"/>
    </xf>
    <xf numFmtId="172" fontId="0" fillId="34" borderId="0" xfId="0" applyNumberFormat="1" applyFont="1" applyFill="1" applyAlignment="1">
      <alignment wrapText="1"/>
    </xf>
    <xf numFmtId="3" fontId="0" fillId="34" borderId="0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 wrapText="1"/>
    </xf>
    <xf numFmtId="3" fontId="0" fillId="34" borderId="32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justify" wrapText="1"/>
    </xf>
    <xf numFmtId="0" fontId="7" fillId="33" borderId="32" xfId="0" applyFont="1" applyFill="1" applyBorder="1" applyAlignment="1">
      <alignment horizontal="center" wrapText="1"/>
    </xf>
    <xf numFmtId="0" fontId="5" fillId="0" borderId="0" xfId="0" applyFont="1" applyFill="1" applyAlignment="1">
      <alignment horizontal="justify" wrapText="1"/>
    </xf>
    <xf numFmtId="0" fontId="0" fillId="0" borderId="27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justify" wrapText="1"/>
    </xf>
    <xf numFmtId="167" fontId="0" fillId="0" borderId="0" xfId="0" applyNumberFormat="1" applyFont="1" applyBorder="1" applyAlignment="1">
      <alignment horizontal="right" wrapText="1"/>
    </xf>
    <xf numFmtId="0" fontId="5" fillId="0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67" fontId="4" fillId="34" borderId="16" xfId="0" applyNumberFormat="1" applyFont="1" applyFill="1" applyBorder="1" applyAlignment="1">
      <alignment horizontal="right" wrapText="1"/>
    </xf>
    <xf numFmtId="0" fontId="4" fillId="34" borderId="16" xfId="0" applyFont="1" applyFill="1" applyBorder="1" applyAlignment="1">
      <alignment horizontal="right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left" wrapText="1"/>
    </xf>
    <xf numFmtId="0" fontId="3" fillId="34" borderId="18" xfId="0" applyFont="1" applyFill="1" applyBorder="1" applyAlignment="1">
      <alignment horizontal="left" wrapText="1"/>
    </xf>
    <xf numFmtId="0" fontId="3" fillId="34" borderId="19" xfId="0" applyFont="1" applyFill="1" applyBorder="1" applyAlignment="1">
      <alignment horizontal="left" wrapText="1"/>
    </xf>
    <xf numFmtId="0" fontId="5" fillId="34" borderId="14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7" fontId="4" fillId="0" borderId="16" xfId="0" applyNumberFormat="1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right" wrapText="1"/>
    </xf>
    <xf numFmtId="0" fontId="3" fillId="0" borderId="31" xfId="0" applyFont="1" applyFill="1" applyBorder="1" applyAlignment="1">
      <alignment horizontal="justify"/>
    </xf>
    <xf numFmtId="0" fontId="3" fillId="0" borderId="19" xfId="0" applyFont="1" applyFill="1" applyBorder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34" borderId="33" xfId="0" applyNumberFormat="1" applyFont="1" applyFill="1" applyBorder="1" applyAlignment="1">
      <alignment horizontal="center"/>
    </xf>
    <xf numFmtId="0" fontId="5" fillId="34" borderId="2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top" wrapText="1"/>
    </xf>
    <xf numFmtId="0" fontId="1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4" fillId="34" borderId="23" xfId="0" applyFont="1" applyFill="1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5" fillId="34" borderId="30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/>
    </xf>
    <xf numFmtId="0" fontId="4" fillId="0" borderId="23" xfId="0" applyFont="1" applyFill="1" applyBorder="1" applyAlignment="1">
      <alignment vertical="top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 vertical="top" wrapText="1"/>
    </xf>
    <xf numFmtId="4" fontId="0" fillId="0" borderId="21" xfId="0" applyNumberFormat="1" applyFont="1" applyFill="1" applyBorder="1" applyAlignment="1">
      <alignment horizontal="center" vertical="top" wrapText="1"/>
    </xf>
    <xf numFmtId="4" fontId="0" fillId="0" borderId="27" xfId="0" applyNumberFormat="1" applyFont="1" applyFill="1" applyBorder="1" applyAlignment="1">
      <alignment horizontal="center" vertical="top" wrapText="1"/>
    </xf>
    <xf numFmtId="4" fontId="0" fillId="0" borderId="22" xfId="0" applyNumberFormat="1" applyFont="1" applyFill="1" applyBorder="1" applyAlignment="1">
      <alignment horizontal="center" vertical="top" wrapText="1"/>
    </xf>
    <xf numFmtId="4" fontId="0" fillId="0" borderId="26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top" wrapText="1"/>
    </xf>
    <xf numFmtId="4" fontId="0" fillId="0" borderId="30" xfId="0" applyNumberFormat="1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/>
    </xf>
    <xf numFmtId="0" fontId="3" fillId="34" borderId="0" xfId="0" applyFont="1" applyFill="1" applyBorder="1" applyAlignment="1">
      <alignment horizontal="left" vertical="top" wrapText="1"/>
    </xf>
    <xf numFmtId="0" fontId="3" fillId="34" borderId="2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34" borderId="23" xfId="0" applyFont="1" applyFill="1" applyBorder="1" applyAlignment="1">
      <alignment horizontal="left" vertical="top" wrapText="1"/>
    </xf>
    <xf numFmtId="0" fontId="3" fillId="34" borderId="24" xfId="0" applyFont="1" applyFill="1" applyBorder="1" applyAlignment="1">
      <alignment horizontal="left" vertical="top" wrapText="1"/>
    </xf>
    <xf numFmtId="0" fontId="10" fillId="34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/>
    </xf>
    <xf numFmtId="0" fontId="11" fillId="34" borderId="30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1" fillId="34" borderId="22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9" fillId="34" borderId="25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/>
    </xf>
    <xf numFmtId="0" fontId="0" fillId="34" borderId="43" xfId="0" applyFont="1" applyFill="1" applyBorder="1" applyAlignment="1">
      <alignment horizontal="center"/>
    </xf>
    <xf numFmtId="0" fontId="0" fillId="34" borderId="44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left" vertical="top" wrapText="1"/>
    </xf>
    <xf numFmtId="0" fontId="3" fillId="34" borderId="19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/>
    </xf>
    <xf numFmtId="0" fontId="11" fillId="34" borderId="21" xfId="0" applyFont="1" applyFill="1" applyBorder="1" applyAlignment="1">
      <alignment/>
    </xf>
    <xf numFmtId="0" fontId="3" fillId="34" borderId="13" xfId="0" applyFont="1" applyFill="1" applyBorder="1" applyAlignment="1">
      <alignment horizontal="left" vertical="top" wrapText="1"/>
    </xf>
    <xf numFmtId="0" fontId="3" fillId="34" borderId="2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9" fillId="34" borderId="26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/>
    </xf>
    <xf numFmtId="0" fontId="9" fillId="34" borderId="30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left" vertical="center" wrapText="1"/>
    </xf>
    <xf numFmtId="0" fontId="10" fillId="34" borderId="24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vertical="top"/>
    </xf>
    <xf numFmtId="0" fontId="11" fillId="34" borderId="30" xfId="0" applyFont="1" applyFill="1" applyBorder="1" applyAlignment="1">
      <alignment horizontal="center" vertical="top"/>
    </xf>
    <xf numFmtId="0" fontId="11" fillId="34" borderId="13" xfId="0" applyFont="1" applyFill="1" applyBorder="1" applyAlignment="1">
      <alignment horizontal="center" vertical="top"/>
    </xf>
    <xf numFmtId="0" fontId="11" fillId="34" borderId="22" xfId="0" applyFont="1" applyFill="1" applyBorder="1" applyAlignment="1">
      <alignment horizontal="center" vertical="top"/>
    </xf>
    <xf numFmtId="0" fontId="3" fillId="33" borderId="23" xfId="0" applyFont="1" applyFill="1" applyBorder="1" applyAlignment="1">
      <alignment horizontal="left" vertical="top" wrapText="1"/>
    </xf>
    <xf numFmtId="0" fontId="3" fillId="33" borderId="24" xfId="0" applyFont="1" applyFill="1" applyBorder="1" applyAlignment="1">
      <alignment horizontal="left" vertical="top" wrapText="1"/>
    </xf>
    <xf numFmtId="0" fontId="9" fillId="34" borderId="27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1304925</xdr:colOff>
      <xdr:row>0</xdr:row>
      <xdr:rowOff>66675</xdr:rowOff>
    </xdr:from>
    <xdr:to>
      <xdr:col>0</xdr:col>
      <xdr:colOff>2305050</xdr:colOff>
      <xdr:row>2</xdr:row>
      <xdr:rowOff>85725</xdr:rowOff>
    </xdr:to>
    <xdr:pic>
      <xdr:nvPicPr>
        <xdr:cNvPr id="1" name="Imagem 1" descr="logo para ofic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6675"/>
          <a:ext cx="1000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47625</xdr:rowOff>
    </xdr:from>
    <xdr:to>
      <xdr:col>0</xdr:col>
      <xdr:colOff>1743075</xdr:colOff>
      <xdr:row>1</xdr:row>
      <xdr:rowOff>142875</xdr:rowOff>
    </xdr:to>
    <xdr:pic>
      <xdr:nvPicPr>
        <xdr:cNvPr id="1" name="Imagem 1" descr="logo para ofic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7625"/>
          <a:ext cx="942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0</xdr:row>
      <xdr:rowOff>57150</xdr:rowOff>
    </xdr:from>
    <xdr:to>
      <xdr:col>0</xdr:col>
      <xdr:colOff>1962150</xdr:colOff>
      <xdr:row>2</xdr:row>
      <xdr:rowOff>85725</xdr:rowOff>
    </xdr:to>
    <xdr:pic>
      <xdr:nvPicPr>
        <xdr:cNvPr id="1" name="Imagem 1" descr="logo para ofic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5715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1190625</xdr:colOff>
      <xdr:row>0</xdr:row>
      <xdr:rowOff>95250</xdr:rowOff>
    </xdr:from>
    <xdr:to>
      <xdr:col>0</xdr:col>
      <xdr:colOff>2190750</xdr:colOff>
      <xdr:row>2</xdr:row>
      <xdr:rowOff>123825</xdr:rowOff>
    </xdr:to>
    <xdr:pic>
      <xdr:nvPicPr>
        <xdr:cNvPr id="1" name="Imagem 1" descr="logo para ofic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9525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28575</xdr:rowOff>
    </xdr:from>
    <xdr:to>
      <xdr:col>0</xdr:col>
      <xdr:colOff>1638300</xdr:colOff>
      <xdr:row>1</xdr:row>
      <xdr:rowOff>171450</xdr:rowOff>
    </xdr:to>
    <xdr:pic>
      <xdr:nvPicPr>
        <xdr:cNvPr id="1" name="Imagem 1" descr="logo para ofic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8575"/>
          <a:ext cx="819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81</xdr:row>
      <xdr:rowOff>47625</xdr:rowOff>
    </xdr:from>
    <xdr:to>
      <xdr:col>1</xdr:col>
      <xdr:colOff>619125</xdr:colOff>
      <xdr:row>83</xdr:row>
      <xdr:rowOff>85725</xdr:rowOff>
    </xdr:to>
    <xdr:pic>
      <xdr:nvPicPr>
        <xdr:cNvPr id="1" name="Imagem 1" descr="logo para ofic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1649075"/>
          <a:ext cx="809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76200</xdr:rowOff>
    </xdr:from>
    <xdr:to>
      <xdr:col>1</xdr:col>
      <xdr:colOff>180975</xdr:colOff>
      <xdr:row>2</xdr:row>
      <xdr:rowOff>114300</xdr:rowOff>
    </xdr:to>
    <xdr:pic>
      <xdr:nvPicPr>
        <xdr:cNvPr id="2" name="Imagem 2" descr="logo para ofic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809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39</xdr:row>
      <xdr:rowOff>114300</xdr:rowOff>
    </xdr:from>
    <xdr:to>
      <xdr:col>1</xdr:col>
      <xdr:colOff>95250</xdr:colOff>
      <xdr:row>42</xdr:row>
      <xdr:rowOff>9525</xdr:rowOff>
    </xdr:to>
    <xdr:pic>
      <xdr:nvPicPr>
        <xdr:cNvPr id="3" name="Imagem 3" descr="logo para ofic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600700"/>
          <a:ext cx="809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57150</xdr:rowOff>
    </xdr:from>
    <xdr:to>
      <xdr:col>0</xdr:col>
      <xdr:colOff>1295400</xdr:colOff>
      <xdr:row>1</xdr:row>
      <xdr:rowOff>171450</xdr:rowOff>
    </xdr:to>
    <xdr:pic>
      <xdr:nvPicPr>
        <xdr:cNvPr id="1" name="Imagem 1" descr="logo para ofic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150"/>
          <a:ext cx="857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showGridLines="0" view="pageBreakPreview" zoomScaleSheetLayoutView="100" workbookViewId="0" topLeftCell="A1">
      <selection activeCell="F13" sqref="F13"/>
    </sheetView>
  </sheetViews>
  <sheetFormatPr defaultColWidth="9.140625" defaultRowHeight="11.25" customHeight="1"/>
  <cols>
    <col min="1" max="1" width="30.7109375" style="8" customWidth="1"/>
    <col min="2" max="2" width="10.7109375" style="8" customWidth="1"/>
    <col min="3" max="3" width="30.7109375" style="8" customWidth="1"/>
    <col min="4" max="4" width="10.7109375" style="8" customWidth="1"/>
    <col min="5" max="16384" width="9.140625" style="8" customWidth="1"/>
  </cols>
  <sheetData>
    <row r="1" spans="1:4" ht="15.75">
      <c r="A1" s="276" t="s">
        <v>150</v>
      </c>
      <c r="B1" s="276"/>
      <c r="C1" s="276"/>
      <c r="D1" s="276"/>
    </row>
    <row r="2" spans="1:4" ht="11.25" customHeight="1">
      <c r="A2" s="274"/>
      <c r="B2" s="274"/>
      <c r="C2" s="274"/>
      <c r="D2" s="274"/>
    </row>
    <row r="3" spans="1:4" ht="11.25" customHeight="1">
      <c r="A3" s="272" t="s">
        <v>166</v>
      </c>
      <c r="B3" s="272"/>
      <c r="C3" s="272"/>
      <c r="D3" s="272"/>
    </row>
    <row r="4" spans="1:4" ht="11.25" customHeight="1">
      <c r="A4" s="272" t="s">
        <v>165</v>
      </c>
      <c r="B4" s="272"/>
      <c r="C4" s="272"/>
      <c r="D4" s="272"/>
    </row>
    <row r="5" spans="1:4" ht="11.25" customHeight="1">
      <c r="A5" s="272" t="s">
        <v>74</v>
      </c>
      <c r="B5" s="272"/>
      <c r="C5" s="272"/>
      <c r="D5" s="272"/>
    </row>
    <row r="6" spans="1:4" ht="11.25" customHeight="1">
      <c r="A6" s="273" t="s">
        <v>75</v>
      </c>
      <c r="B6" s="273"/>
      <c r="C6" s="273"/>
      <c r="D6" s="273"/>
    </row>
    <row r="7" spans="1:4" ht="11.25" customHeight="1">
      <c r="A7" s="272">
        <v>2014</v>
      </c>
      <c r="B7" s="272"/>
      <c r="C7" s="272"/>
      <c r="D7" s="272"/>
    </row>
    <row r="8" spans="1:4" ht="11.25" customHeight="1">
      <c r="A8" s="274"/>
      <c r="B8" s="274"/>
      <c r="C8" s="274"/>
      <c r="D8" s="274"/>
    </row>
    <row r="9" spans="1:4" ht="11.25" customHeight="1">
      <c r="A9" s="280" t="s">
        <v>151</v>
      </c>
      <c r="B9" s="280"/>
      <c r="C9" s="281">
        <v>1</v>
      </c>
      <c r="D9" s="281"/>
    </row>
    <row r="10" spans="1:4" ht="11.25" customHeight="1">
      <c r="A10" s="271" t="s">
        <v>137</v>
      </c>
      <c r="B10" s="271"/>
      <c r="C10" s="271" t="s">
        <v>76</v>
      </c>
      <c r="D10" s="271"/>
    </row>
    <row r="11" spans="1:4" ht="11.25" customHeight="1">
      <c r="A11" s="10" t="s">
        <v>77</v>
      </c>
      <c r="B11" s="10" t="s">
        <v>4</v>
      </c>
      <c r="C11" s="10" t="s">
        <v>77</v>
      </c>
      <c r="D11" s="10" t="s">
        <v>4</v>
      </c>
    </row>
    <row r="12" spans="1:4" ht="11.25" customHeight="1">
      <c r="A12" s="100" t="s">
        <v>138</v>
      </c>
      <c r="B12" s="11"/>
      <c r="C12" s="12"/>
      <c r="D12" s="11"/>
    </row>
    <row r="13" spans="1:4" ht="11.25" customHeight="1">
      <c r="A13" s="100" t="s">
        <v>139</v>
      </c>
      <c r="B13" s="11"/>
      <c r="C13" s="12"/>
      <c r="D13" s="11"/>
    </row>
    <row r="14" spans="1:4" ht="11.25" customHeight="1">
      <c r="A14" s="100" t="s">
        <v>140</v>
      </c>
      <c r="B14" s="11"/>
      <c r="C14" s="12"/>
      <c r="D14" s="11"/>
    </row>
    <row r="15" spans="1:4" ht="11.25" customHeight="1">
      <c r="A15" s="100" t="s">
        <v>141</v>
      </c>
      <c r="B15" s="11"/>
      <c r="C15" s="12"/>
      <c r="D15" s="11"/>
    </row>
    <row r="16" spans="1:4" ht="11.25" customHeight="1">
      <c r="A16" s="100" t="s">
        <v>142</v>
      </c>
      <c r="B16" s="11"/>
      <c r="C16" s="12"/>
      <c r="D16" s="11"/>
    </row>
    <row r="17" spans="1:4" ht="11.25" customHeight="1">
      <c r="A17" s="100" t="s">
        <v>143</v>
      </c>
      <c r="B17" s="11"/>
      <c r="C17" s="12"/>
      <c r="D17" s="11"/>
    </row>
    <row r="18" spans="1:4" ht="11.25" customHeight="1">
      <c r="A18" s="13" t="s">
        <v>144</v>
      </c>
      <c r="B18" s="14"/>
      <c r="C18" s="15" t="s">
        <v>144</v>
      </c>
      <c r="D18" s="14"/>
    </row>
    <row r="19" spans="1:4" ht="11.25" customHeight="1">
      <c r="A19" s="98"/>
      <c r="B19" s="93"/>
      <c r="C19" s="92"/>
      <c r="D19" s="94"/>
    </row>
    <row r="20" spans="1:4" ht="11.25" customHeight="1">
      <c r="A20" s="99"/>
      <c r="B20" s="96"/>
      <c r="C20" s="95"/>
      <c r="D20" s="97"/>
    </row>
    <row r="21" spans="1:4" ht="11.25" customHeight="1">
      <c r="A21" s="99"/>
      <c r="B21" s="96"/>
      <c r="C21" s="95"/>
      <c r="D21" s="97"/>
    </row>
    <row r="22" spans="1:4" ht="11.25" customHeight="1">
      <c r="A22" s="99"/>
      <c r="B22" s="96"/>
      <c r="C22" s="95"/>
      <c r="D22" s="97"/>
    </row>
    <row r="23" spans="1:4" ht="11.25" customHeight="1">
      <c r="A23" s="277"/>
      <c r="B23" s="278"/>
      <c r="C23" s="278"/>
      <c r="D23" s="279"/>
    </row>
    <row r="24" spans="1:4" ht="11.25" customHeight="1">
      <c r="A24" s="275" t="s">
        <v>145</v>
      </c>
      <c r="B24" s="275"/>
      <c r="C24" s="271" t="s">
        <v>76</v>
      </c>
      <c r="D24" s="271"/>
    </row>
    <row r="25" spans="1:4" ht="11.25" customHeight="1">
      <c r="A25" s="10" t="s">
        <v>77</v>
      </c>
      <c r="B25" s="10" t="s">
        <v>4</v>
      </c>
      <c r="C25" s="10" t="s">
        <v>77</v>
      </c>
      <c r="D25" s="10" t="s">
        <v>4</v>
      </c>
    </row>
    <row r="26" spans="1:4" ht="11.25" customHeight="1">
      <c r="A26" s="101" t="s">
        <v>146</v>
      </c>
      <c r="B26" s="16"/>
      <c r="C26" s="17"/>
      <c r="D26" s="16"/>
    </row>
    <row r="27" spans="1:4" ht="11.25" customHeight="1">
      <c r="A27" s="101" t="s">
        <v>147</v>
      </c>
      <c r="B27" s="16"/>
      <c r="C27" s="17"/>
      <c r="D27" s="16"/>
    </row>
    <row r="28" spans="1:4" ht="11.25" customHeight="1">
      <c r="A28" s="101" t="s">
        <v>148</v>
      </c>
      <c r="B28" s="16"/>
      <c r="C28" s="17"/>
      <c r="D28" s="16"/>
    </row>
    <row r="29" spans="1:4" ht="11.25" customHeight="1">
      <c r="A29" s="101" t="s">
        <v>149</v>
      </c>
      <c r="B29" s="16"/>
      <c r="C29" s="17"/>
      <c r="D29" s="16"/>
    </row>
    <row r="30" spans="1:4" ht="11.25" customHeight="1">
      <c r="A30" s="15" t="s">
        <v>144</v>
      </c>
      <c r="B30" s="18"/>
      <c r="C30" s="15" t="s">
        <v>144</v>
      </c>
      <c r="D30" s="18"/>
    </row>
    <row r="31" spans="1:4" ht="11.25" customHeight="1">
      <c r="A31" s="15" t="s">
        <v>0</v>
      </c>
      <c r="B31" s="18"/>
      <c r="C31" s="15" t="s">
        <v>0</v>
      </c>
      <c r="D31" s="18"/>
    </row>
    <row r="32" spans="1:4" ht="11.25" customHeight="1">
      <c r="A32" s="19"/>
      <c r="B32" s="20"/>
      <c r="C32" s="20"/>
      <c r="D32" s="20"/>
    </row>
    <row r="33" spans="1:4" ht="11.25" customHeight="1">
      <c r="A33" s="21"/>
      <c r="B33" s="22"/>
      <c r="C33" s="22"/>
      <c r="D33" s="22"/>
    </row>
    <row r="34" spans="1:4" ht="11.25" customHeight="1">
      <c r="A34" s="21"/>
      <c r="B34" s="22"/>
      <c r="C34" s="22"/>
      <c r="D34" s="22"/>
    </row>
    <row r="35" spans="1:4" ht="11.25" customHeight="1">
      <c r="A35" s="21"/>
      <c r="B35" s="22"/>
      <c r="C35" s="22"/>
      <c r="D35" s="22"/>
    </row>
    <row r="36" spans="1:4" ht="11.25" customHeight="1">
      <c r="A36" s="21"/>
      <c r="B36" s="22"/>
      <c r="C36" s="22"/>
      <c r="D36" s="22"/>
    </row>
    <row r="37" spans="1:4" ht="11.25" customHeight="1">
      <c r="A37" s="21"/>
      <c r="B37" s="22"/>
      <c r="C37" s="22"/>
      <c r="D37" s="22"/>
    </row>
    <row r="38" spans="1:4" ht="11.25" customHeight="1">
      <c r="A38" s="21"/>
      <c r="B38" s="22"/>
      <c r="C38" s="22"/>
      <c r="D38" s="22"/>
    </row>
    <row r="39" spans="1:3" s="24" customFormat="1" ht="11.25" customHeight="1">
      <c r="A39" s="23"/>
      <c r="C39" s="23"/>
    </row>
    <row r="40" spans="1:3" ht="11.25" customHeight="1">
      <c r="A40" s="9" t="s">
        <v>167</v>
      </c>
      <c r="C40" s="9" t="s">
        <v>168</v>
      </c>
    </row>
  </sheetData>
  <sheetProtection/>
  <mergeCells count="16">
    <mergeCell ref="A24:B24"/>
    <mergeCell ref="C24:D24"/>
    <mergeCell ref="A1:D1"/>
    <mergeCell ref="A2:D2"/>
    <mergeCell ref="A3:D3"/>
    <mergeCell ref="A4:D4"/>
    <mergeCell ref="A23:B23"/>
    <mergeCell ref="C23:D23"/>
    <mergeCell ref="A9:B9"/>
    <mergeCell ref="C9:D9"/>
    <mergeCell ref="A10:B10"/>
    <mergeCell ref="C10:D10"/>
    <mergeCell ref="A5:D5"/>
    <mergeCell ref="A6:D6"/>
    <mergeCell ref="A7:D7"/>
    <mergeCell ref="A8:D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zoomScalePageLayoutView="0" workbookViewId="0" topLeftCell="A1">
      <selection activeCell="B23" sqref="B23"/>
    </sheetView>
  </sheetViews>
  <sheetFormatPr defaultColWidth="9.140625" defaultRowHeight="11.25" customHeight="1"/>
  <cols>
    <col min="1" max="1" width="39.28125" style="1" customWidth="1"/>
    <col min="2" max="2" width="16.00390625" style="1" bestFit="1" customWidth="1"/>
    <col min="3" max="3" width="14.140625" style="1" bestFit="1" customWidth="1"/>
    <col min="4" max="4" width="12.7109375" style="1" customWidth="1"/>
    <col min="5" max="5" width="16.00390625" style="1" bestFit="1" customWidth="1"/>
    <col min="6" max="6" width="17.00390625" style="1" bestFit="1" customWidth="1"/>
    <col min="7" max="7" width="10.7109375" style="1" customWidth="1"/>
    <col min="8" max="9" width="16.00390625" style="1" bestFit="1" customWidth="1"/>
    <col min="10" max="10" width="10.57421875" style="1" customWidth="1"/>
    <col min="11" max="16384" width="9.140625" style="1" customWidth="1"/>
  </cols>
  <sheetData>
    <row r="1" spans="1:10" ht="15.75">
      <c r="A1" s="282" t="s">
        <v>166</v>
      </c>
      <c r="B1" s="283"/>
      <c r="C1" s="283"/>
      <c r="D1" s="283"/>
      <c r="E1" s="283"/>
      <c r="F1" s="283"/>
      <c r="G1" s="283"/>
      <c r="H1" s="283"/>
      <c r="I1" s="283"/>
      <c r="J1" s="284"/>
    </row>
    <row r="2" spans="1:10" ht="15.75">
      <c r="A2" s="282" t="s">
        <v>39</v>
      </c>
      <c r="B2" s="283"/>
      <c r="C2" s="283"/>
      <c r="D2" s="283"/>
      <c r="E2" s="283"/>
      <c r="F2" s="283"/>
      <c r="G2" s="283"/>
      <c r="H2" s="283"/>
      <c r="I2" s="283"/>
      <c r="J2" s="284"/>
    </row>
    <row r="3" spans="1:10" ht="15.75">
      <c r="A3" s="282" t="s">
        <v>3</v>
      </c>
      <c r="B3" s="283"/>
      <c r="C3" s="283"/>
      <c r="D3" s="283"/>
      <c r="E3" s="283"/>
      <c r="F3" s="283"/>
      <c r="G3" s="283"/>
      <c r="H3" s="283"/>
      <c r="I3" s="283"/>
      <c r="J3" s="284"/>
    </row>
    <row r="4" spans="1:10" ht="15" customHeight="1">
      <c r="A4" s="296" t="s">
        <v>186</v>
      </c>
      <c r="B4" s="297"/>
      <c r="C4" s="297"/>
      <c r="D4" s="297"/>
      <c r="E4" s="297"/>
      <c r="F4" s="297"/>
      <c r="G4" s="297"/>
      <c r="H4" s="297"/>
      <c r="I4" s="297"/>
      <c r="J4" s="298"/>
    </row>
    <row r="5" spans="1:10" ht="13.5" customHeight="1">
      <c r="A5" s="252"/>
      <c r="B5" s="252"/>
      <c r="C5" s="252"/>
      <c r="D5" s="252"/>
      <c r="E5" s="252"/>
      <c r="F5" s="252"/>
      <c r="G5" s="252"/>
      <c r="H5" s="252"/>
      <c r="I5" s="252"/>
      <c r="J5" s="252"/>
    </row>
    <row r="6" spans="1:10" ht="15">
      <c r="A6" s="293" t="s">
        <v>156</v>
      </c>
      <c r="B6" s="294"/>
      <c r="C6" s="294"/>
      <c r="D6" s="294"/>
      <c r="E6" s="294"/>
      <c r="F6" s="294"/>
      <c r="G6" s="295"/>
      <c r="H6" s="285">
        <v>1</v>
      </c>
      <c r="I6" s="286"/>
      <c r="J6" s="286"/>
    </row>
    <row r="7" spans="1:10" s="3" customFormat="1" ht="15.75">
      <c r="A7" s="287" t="s">
        <v>1</v>
      </c>
      <c r="B7" s="290">
        <v>2015</v>
      </c>
      <c r="C7" s="291"/>
      <c r="D7" s="292"/>
      <c r="E7" s="290">
        <v>2016</v>
      </c>
      <c r="F7" s="291"/>
      <c r="G7" s="292"/>
      <c r="H7" s="290">
        <v>2017</v>
      </c>
      <c r="I7" s="291"/>
      <c r="J7" s="291"/>
    </row>
    <row r="8" spans="1:10" ht="15">
      <c r="A8" s="288"/>
      <c r="B8" s="253" t="s">
        <v>4</v>
      </c>
      <c r="C8" s="254" t="s">
        <v>4</v>
      </c>
      <c r="D8" s="254" t="s">
        <v>5</v>
      </c>
      <c r="E8" s="254" t="s">
        <v>4</v>
      </c>
      <c r="F8" s="254" t="s">
        <v>4</v>
      </c>
      <c r="G8" s="254" t="s">
        <v>5</v>
      </c>
      <c r="H8" s="253" t="s">
        <v>4</v>
      </c>
      <c r="I8" s="254" t="s">
        <v>4</v>
      </c>
      <c r="J8" s="255" t="s">
        <v>5</v>
      </c>
    </row>
    <row r="9" spans="1:10" ht="18.75" customHeight="1">
      <c r="A9" s="288"/>
      <c r="B9" s="256" t="s">
        <v>6</v>
      </c>
      <c r="C9" s="257" t="s">
        <v>7</v>
      </c>
      <c r="D9" s="257"/>
      <c r="E9" s="257" t="s">
        <v>6</v>
      </c>
      <c r="F9" s="257" t="s">
        <v>7</v>
      </c>
      <c r="G9" s="257" t="s">
        <v>8</v>
      </c>
      <c r="H9" s="256" t="s">
        <v>6</v>
      </c>
      <c r="I9" s="257" t="s">
        <v>7</v>
      </c>
      <c r="J9" s="258"/>
    </row>
    <row r="10" spans="1:10" ht="15.75">
      <c r="A10" s="289"/>
      <c r="B10" s="259"/>
      <c r="C10" s="260"/>
      <c r="D10" s="261"/>
      <c r="E10" s="261"/>
      <c r="F10" s="260"/>
      <c r="G10" s="261"/>
      <c r="H10" s="259"/>
      <c r="I10" s="260"/>
      <c r="J10" s="262"/>
    </row>
    <row r="11" spans="1:10" ht="15">
      <c r="A11" s="197" t="s">
        <v>53</v>
      </c>
      <c r="B11" s="263">
        <f>'AMF - Dem 3'!G10</f>
        <v>1424763686.12675</v>
      </c>
      <c r="C11" s="264">
        <f>'AMF - Dem 3'!G22</f>
        <v>1363410225.9586124</v>
      </c>
      <c r="D11" s="265">
        <f>C11/D24</f>
        <v>0.0035660129397814128</v>
      </c>
      <c r="E11" s="266">
        <f>'AMF - Dem 3'!I10</f>
        <v>1531620962.5862563</v>
      </c>
      <c r="F11" s="266">
        <f>'AMF - Dem 3'!I22</f>
        <v>1402551189.383262</v>
      </c>
      <c r="G11" s="267">
        <f>F11/D25</f>
        <v>0.0035615403077670087</v>
      </c>
      <c r="H11" s="264">
        <f>'AMF - Dem 3'!K10</f>
        <v>1669466849.2190194</v>
      </c>
      <c r="I11" s="266">
        <f>'AMF - Dem 3'!K22</f>
        <v>1442246034.365807</v>
      </c>
      <c r="J11" s="267">
        <f>I11/D26</f>
        <v>0.0035556685615186294</v>
      </c>
    </row>
    <row r="12" spans="1:10" ht="15">
      <c r="A12" s="197" t="s">
        <v>54</v>
      </c>
      <c r="B12" s="268">
        <f>'AMF - Dem 3'!G11</f>
        <v>920907062.4912499</v>
      </c>
      <c r="C12" s="269">
        <f>'AMF - Dem 3'!G23</f>
        <v>881250777.5035886</v>
      </c>
      <c r="D12" s="265">
        <f>C12/D24</f>
        <v>0.0023049201303743357</v>
      </c>
      <c r="E12" s="266">
        <f>'AMF - Dem 3'!I11</f>
        <v>989975092.1780937</v>
      </c>
      <c r="F12" s="266">
        <f>'AMF - Dem 3'!I23</f>
        <v>906549842.8864667</v>
      </c>
      <c r="G12" s="267">
        <f>F12/D25</f>
        <v>0.0023020292099711166</v>
      </c>
      <c r="H12" s="269">
        <f>'AMF - Dem 3'!K11</f>
        <v>1079072850.4741223</v>
      </c>
      <c r="I12" s="266">
        <f>'AMF - Dem 3'!K23</f>
        <v>932206913.9115555</v>
      </c>
      <c r="J12" s="267">
        <f>I12/D26</f>
        <v>0.0022982339612278046</v>
      </c>
    </row>
    <row r="13" spans="1:10" ht="15">
      <c r="A13" s="197" t="s">
        <v>9</v>
      </c>
      <c r="B13" s="268">
        <f>'AMF - Dem 3'!G12</f>
        <v>1424763686.12675</v>
      </c>
      <c r="C13" s="269">
        <f>'AMF - Dem 3'!G24</f>
        <v>1363410225.9586124</v>
      </c>
      <c r="D13" s="265">
        <f>C13/D24</f>
        <v>0.0035660129397814128</v>
      </c>
      <c r="E13" s="266">
        <f>'AMF - Dem 3'!I12</f>
        <v>1531620962.5862563</v>
      </c>
      <c r="F13" s="266">
        <f>'AMF - Dem 3'!I24</f>
        <v>1402551189.383262</v>
      </c>
      <c r="G13" s="267">
        <f>F13/D25</f>
        <v>0.0035615403077670087</v>
      </c>
      <c r="H13" s="269">
        <f>'AMF - Dem 3'!K12</f>
        <v>1669466849.2190194</v>
      </c>
      <c r="I13" s="266">
        <f>'AMF - Dem 3'!K24</f>
        <v>1442246034.365807</v>
      </c>
      <c r="J13" s="267">
        <f>I13/D26</f>
        <v>0.0035556685615186294</v>
      </c>
    </row>
    <row r="14" spans="1:10" ht="15">
      <c r="A14" s="197" t="s">
        <v>52</v>
      </c>
      <c r="B14" s="268">
        <f>'AMF - Dem 3'!G13</f>
        <v>692166431.1962498</v>
      </c>
      <c r="C14" s="269">
        <f>'AMF - Dem 3'!G25</f>
        <v>662360221.2404305</v>
      </c>
      <c r="D14" s="265">
        <f>C14/D24</f>
        <v>0.0017324097140896425</v>
      </c>
      <c r="E14" s="266">
        <f>'AMF - Dem 3'!I13</f>
        <v>723313920.6000811</v>
      </c>
      <c r="F14" s="266">
        <f>'AMF - Dem 3'!I25</f>
        <v>662360221.2404306</v>
      </c>
      <c r="G14" s="267">
        <f>F14/D25</f>
        <v>0.0016819511787278085</v>
      </c>
      <c r="H14" s="269">
        <f>'AMF - Dem 3'!K13</f>
        <v>766712755.836086</v>
      </c>
      <c r="I14" s="266">
        <f>'AMF - Dem 3'!K25</f>
        <v>662360221.2404306</v>
      </c>
      <c r="J14" s="267">
        <f>I14/D26</f>
        <v>0.0016329623094444743</v>
      </c>
    </row>
    <row r="15" spans="1:10" ht="15">
      <c r="A15" s="197" t="s">
        <v>14</v>
      </c>
      <c r="B15" s="268">
        <f>B12-B14</f>
        <v>228740631.29500008</v>
      </c>
      <c r="C15" s="269">
        <f>'AMF - Dem 3'!G26</f>
        <v>218890556.26315793</v>
      </c>
      <c r="D15" s="265">
        <f>C15/D24</f>
        <v>0.0005725104162846931</v>
      </c>
      <c r="E15" s="266">
        <f>'AMF - Dem 3'!I14</f>
        <v>266661171.5780126</v>
      </c>
      <c r="F15" s="266">
        <f>'AMF - Dem 3'!I26</f>
        <v>244189621.64603615</v>
      </c>
      <c r="G15" s="267">
        <f>F15/D25</f>
        <v>0.000620078031243308</v>
      </c>
      <c r="H15" s="269">
        <f>'AMF - Dem 3'!K14</f>
        <v>312360094.63803625</v>
      </c>
      <c r="I15" s="266">
        <f>'AMF - Dem 3'!K26</f>
        <v>269846692.67112494</v>
      </c>
      <c r="J15" s="267">
        <f>I15/D26</f>
        <v>0.0006652716517833305</v>
      </c>
    </row>
    <row r="16" spans="1:10" ht="15">
      <c r="A16" s="102" t="s">
        <v>11</v>
      </c>
      <c r="B16" s="137">
        <f>'AMF - Dem 3'!G15</f>
        <v>-8722843.278274989</v>
      </c>
      <c r="C16" s="269">
        <f>'AMF - Dem 3'!G27</f>
        <v>-8347218.4481100375</v>
      </c>
      <c r="D16" s="135">
        <f>C16/D24</f>
        <v>-2.1832232464160863E-05</v>
      </c>
      <c r="E16" s="266">
        <f>'AMF - Dem 3'!I15</f>
        <v>-9377056.524145612</v>
      </c>
      <c r="F16" s="266">
        <f>'AMF - Dem 3'!I27</f>
        <v>-8586851.51360602</v>
      </c>
      <c r="G16" s="136">
        <f>F16/D25</f>
        <v>-2.180484962974212E-05</v>
      </c>
      <c r="H16" s="269">
        <f>'AMF - Dem 3'!K15</f>
        <v>-10220991.611318719</v>
      </c>
      <c r="I16" s="266">
        <f>'AMF - Dem 3'!K27</f>
        <v>-8829875.6130477</v>
      </c>
      <c r="J16" s="136">
        <f>I16/D26</f>
        <v>-2.1768900985912175E-05</v>
      </c>
    </row>
    <row r="17" spans="1:10" ht="15">
      <c r="A17" s="102" t="s">
        <v>12</v>
      </c>
      <c r="B17" s="137">
        <f>'AMF - Dem 3'!G16</f>
        <v>214496407.8762875</v>
      </c>
      <c r="C17" s="269">
        <f>'AMF - Dem 3'!G28</f>
        <v>205259720.45577753</v>
      </c>
      <c r="D17" s="135">
        <f>C17/D24</f>
        <v>0.0005368588303249513</v>
      </c>
      <c r="E17" s="266">
        <f>'AMF - Dem 3'!I16</f>
        <v>230583638.46700904</v>
      </c>
      <c r="F17" s="266">
        <f>'AMF - Dem 3'!I28</f>
        <v>211152344.00953192</v>
      </c>
      <c r="G17" s="136">
        <f>F17/D25</f>
        <v>0.0005361854811161079</v>
      </c>
      <c r="H17" s="269">
        <f>'AMF - Dem 3'!K16</f>
        <v>251336165.92903987</v>
      </c>
      <c r="I17" s="266">
        <f>'AMF - Dem 3'!K28</f>
        <v>217128353.74565074</v>
      </c>
      <c r="J17" s="136">
        <f>I17/D26</f>
        <v>0.0005353014969926338</v>
      </c>
    </row>
    <row r="18" spans="1:10" ht="15">
      <c r="A18" s="103" t="s">
        <v>152</v>
      </c>
      <c r="B18" s="139">
        <f>'AMF - Dem 3'!G17</f>
        <v>106640450.01488751</v>
      </c>
      <c r="C18" s="270">
        <f>'AMF - Dem 3'!G29</f>
        <v>102048277.52620815</v>
      </c>
      <c r="D18" s="141">
        <f>C18/D24</f>
        <v>0.0002669082798502567</v>
      </c>
      <c r="E18" s="270">
        <f>'AMF - Dem 3'!I17</f>
        <v>114638483.76600407</v>
      </c>
      <c r="F18" s="270">
        <f>'AMF - Dem 3'!I29</f>
        <v>104977893.14897011</v>
      </c>
      <c r="G18" s="142">
        <f>F18/D25</f>
        <v>0.00026657351311285915</v>
      </c>
      <c r="H18" s="270">
        <f>'AMF - Dem 3'!K17</f>
        <v>124955947.30494444</v>
      </c>
      <c r="I18" s="270">
        <f>'AMF - Dem 3'!K29</f>
        <v>107948965.59658247</v>
      </c>
      <c r="J18" s="142">
        <f>I18/D26</f>
        <v>0.00026613402573091817</v>
      </c>
    </row>
    <row r="19" spans="1:10" ht="15">
      <c r="A19" s="102" t="s">
        <v>153</v>
      </c>
      <c r="B19" s="79"/>
      <c r="C19" s="79"/>
      <c r="D19" s="80"/>
      <c r="E19" s="79"/>
      <c r="F19" s="79"/>
      <c r="G19" s="81"/>
      <c r="H19" s="91"/>
      <c r="I19" s="79"/>
      <c r="J19" s="81"/>
    </row>
    <row r="20" spans="1:10" ht="15">
      <c r="A20" s="102" t="s">
        <v>154</v>
      </c>
      <c r="B20" s="79"/>
      <c r="C20" s="79"/>
      <c r="D20" s="80"/>
      <c r="E20" s="79"/>
      <c r="F20" s="79"/>
      <c r="G20" s="81"/>
      <c r="H20" s="91"/>
      <c r="I20" s="79"/>
      <c r="J20" s="81"/>
    </row>
    <row r="21" spans="1:10" ht="15">
      <c r="A21" s="102" t="s">
        <v>155</v>
      </c>
      <c r="B21" s="79"/>
      <c r="C21" s="79"/>
      <c r="D21" s="80"/>
      <c r="E21" s="79"/>
      <c r="F21" s="79"/>
      <c r="G21" s="81"/>
      <c r="H21" s="91"/>
      <c r="I21" s="79"/>
      <c r="J21" s="81"/>
    </row>
    <row r="22" spans="1:10" ht="15">
      <c r="A22" s="33"/>
      <c r="B22" s="33"/>
      <c r="C22" s="33"/>
      <c r="D22" s="126">
        <v>360387055000</v>
      </c>
      <c r="E22" s="33"/>
      <c r="F22" s="33"/>
      <c r="G22" s="33"/>
      <c r="H22" s="33"/>
      <c r="I22" s="33"/>
      <c r="J22" s="33"/>
    </row>
    <row r="23" spans="1:10" ht="15">
      <c r="A23" s="85"/>
      <c r="B23" s="85"/>
      <c r="C23" s="85"/>
      <c r="D23" s="129">
        <f>D22*1.03</f>
        <v>371198666650</v>
      </c>
      <c r="E23" s="85"/>
      <c r="F23" s="85"/>
      <c r="G23" s="85"/>
      <c r="H23" s="85"/>
      <c r="I23" s="85"/>
      <c r="J23" s="85"/>
    </row>
    <row r="24" spans="1:10" ht="15">
      <c r="A24" s="85"/>
      <c r="B24" s="85"/>
      <c r="C24" s="85"/>
      <c r="D24" s="130">
        <f>D23*1.03</f>
        <v>382334626649.5</v>
      </c>
      <c r="E24" s="85"/>
      <c r="F24" s="85"/>
      <c r="G24" s="85"/>
      <c r="H24" s="85"/>
      <c r="I24" s="85"/>
      <c r="J24" s="85"/>
    </row>
    <row r="25" spans="1:10" ht="15">
      <c r="A25" s="85"/>
      <c r="B25" s="85"/>
      <c r="C25" s="85"/>
      <c r="D25" s="130">
        <f>D24*1.03</f>
        <v>393804665448.985</v>
      </c>
      <c r="E25" s="85"/>
      <c r="F25" s="85"/>
      <c r="G25" s="85"/>
      <c r="H25" s="85"/>
      <c r="I25" s="85"/>
      <c r="J25" s="85"/>
    </row>
    <row r="26" s="2" customFormat="1" ht="11.25" customHeight="1">
      <c r="D26" s="131">
        <f>D25*1.03</f>
        <v>405618805412.4545</v>
      </c>
    </row>
    <row r="27" spans="1:9" ht="11.25" customHeight="1">
      <c r="A27" s="23"/>
      <c r="B27" s="24"/>
      <c r="C27" s="24"/>
      <c r="D27" s="24"/>
      <c r="E27" s="23"/>
      <c r="F27" s="23"/>
      <c r="G27" s="23"/>
      <c r="H27" s="24"/>
      <c r="I27" s="24"/>
    </row>
    <row r="28" spans="1:7" ht="11.25" customHeight="1">
      <c r="A28" s="9" t="s">
        <v>167</v>
      </c>
      <c r="B28" s="8"/>
      <c r="C28" s="9"/>
      <c r="D28" s="9"/>
      <c r="E28" s="8"/>
      <c r="F28" s="9" t="s">
        <v>168</v>
      </c>
      <c r="G28" s="9"/>
    </row>
    <row r="29" ht="11.25" customHeight="1">
      <c r="J29" s="132"/>
    </row>
  </sheetData>
  <sheetProtection/>
  <mergeCells count="10">
    <mergeCell ref="A1:J1"/>
    <mergeCell ref="A2:J2"/>
    <mergeCell ref="H6:J6"/>
    <mergeCell ref="A7:A10"/>
    <mergeCell ref="B7:D7"/>
    <mergeCell ref="E7:G7"/>
    <mergeCell ref="H7:J7"/>
    <mergeCell ref="A6:G6"/>
    <mergeCell ref="A3:J3"/>
    <mergeCell ref="A4:J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2"/>
  <headerFooter alignWithMargins="0">
    <oddFooter>&amp;R21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SheetLayoutView="100" zoomScalePageLayoutView="0" workbookViewId="0" topLeftCell="A1">
      <selection activeCell="A4" sqref="A4:J4"/>
    </sheetView>
  </sheetViews>
  <sheetFormatPr defaultColWidth="9.140625" defaultRowHeight="11.25" customHeight="1"/>
  <cols>
    <col min="1" max="1" width="35.140625" style="1" customWidth="1"/>
    <col min="2" max="2" width="25.421875" style="1" bestFit="1" customWidth="1"/>
    <col min="3" max="3" width="9.421875" style="1" customWidth="1"/>
    <col min="4" max="4" width="17.28125" style="1" bestFit="1" customWidth="1"/>
    <col min="5" max="5" width="8.00390625" style="1" customWidth="1"/>
    <col min="6" max="6" width="14.8515625" style="1" bestFit="1" customWidth="1"/>
    <col min="7" max="7" width="13.00390625" style="1" customWidth="1"/>
    <col min="8" max="16384" width="9.140625" style="1" customWidth="1"/>
  </cols>
  <sheetData>
    <row r="1" spans="1:7" ht="15.75">
      <c r="A1" s="282" t="s">
        <v>166</v>
      </c>
      <c r="B1" s="283"/>
      <c r="C1" s="283"/>
      <c r="D1" s="283"/>
      <c r="E1" s="283"/>
      <c r="F1" s="283"/>
      <c r="G1" s="284"/>
    </row>
    <row r="2" spans="1:7" ht="15.75">
      <c r="A2" s="282" t="s">
        <v>2</v>
      </c>
      <c r="B2" s="283"/>
      <c r="C2" s="283"/>
      <c r="D2" s="283"/>
      <c r="E2" s="283"/>
      <c r="F2" s="283"/>
      <c r="G2" s="284"/>
    </row>
    <row r="3" spans="1:7" ht="15.75">
      <c r="A3" s="282" t="s">
        <v>13</v>
      </c>
      <c r="B3" s="283"/>
      <c r="C3" s="283"/>
      <c r="D3" s="283"/>
      <c r="E3" s="283"/>
      <c r="F3" s="283"/>
      <c r="G3" s="284"/>
    </row>
    <row r="4" spans="1:7" ht="15" customHeight="1">
      <c r="A4" s="282" t="s">
        <v>186</v>
      </c>
      <c r="B4" s="283"/>
      <c r="C4" s="283"/>
      <c r="D4" s="283"/>
      <c r="E4" s="283"/>
      <c r="F4" s="283"/>
      <c r="G4" s="284"/>
    </row>
    <row r="5" spans="1:7" ht="11.25" customHeight="1">
      <c r="A5" s="301"/>
      <c r="B5" s="302"/>
      <c r="C5" s="302"/>
      <c r="D5" s="302"/>
      <c r="E5" s="302"/>
      <c r="F5" s="302"/>
      <c r="G5" s="303"/>
    </row>
    <row r="6" spans="1:7" ht="15">
      <c r="A6" s="306" t="s">
        <v>157</v>
      </c>
      <c r="B6" s="307"/>
      <c r="C6" s="88"/>
      <c r="D6" s="88"/>
      <c r="E6" s="88"/>
      <c r="F6" s="304">
        <v>1</v>
      </c>
      <c r="G6" s="305"/>
    </row>
    <row r="7" spans="1:7" ht="47.25">
      <c r="A7" s="287" t="s">
        <v>1</v>
      </c>
      <c r="B7" s="171" t="s">
        <v>183</v>
      </c>
      <c r="C7" s="308" t="s">
        <v>5</v>
      </c>
      <c r="D7" s="171" t="s">
        <v>184</v>
      </c>
      <c r="E7" s="308" t="s">
        <v>5</v>
      </c>
      <c r="F7" s="290" t="s">
        <v>58</v>
      </c>
      <c r="G7" s="291"/>
    </row>
    <row r="8" spans="1:7" ht="15.75">
      <c r="A8" s="288"/>
      <c r="B8" s="172"/>
      <c r="C8" s="309"/>
      <c r="D8" s="172"/>
      <c r="E8" s="309"/>
      <c r="F8" s="172" t="s">
        <v>4</v>
      </c>
      <c r="G8" s="173" t="s">
        <v>73</v>
      </c>
    </row>
    <row r="9" spans="1:7" ht="15.75">
      <c r="A9" s="289"/>
      <c r="B9" s="174"/>
      <c r="C9" s="310"/>
      <c r="D9" s="174"/>
      <c r="E9" s="310"/>
      <c r="F9" s="174"/>
      <c r="G9" s="175"/>
    </row>
    <row r="10" spans="1:7" ht="15">
      <c r="A10" s="105" t="s">
        <v>16</v>
      </c>
      <c r="B10" s="118">
        <v>966642423</v>
      </c>
      <c r="C10" s="80">
        <f>B10/B21</f>
        <v>0.0026822340302983414</v>
      </c>
      <c r="D10" s="118">
        <v>745998628.16</v>
      </c>
      <c r="E10" s="80">
        <f>D10/B21</f>
        <v>0.0020699928529896833</v>
      </c>
      <c r="F10" s="120">
        <f>D10-B10</f>
        <v>-220643794.84000003</v>
      </c>
      <c r="G10" s="89">
        <f>F10/B10</f>
        <v>-0.22825792618869992</v>
      </c>
    </row>
    <row r="11" spans="1:7" ht="15">
      <c r="A11" s="105" t="s">
        <v>17</v>
      </c>
      <c r="B11" s="118">
        <v>796890914</v>
      </c>
      <c r="C11" s="80">
        <f>B11/B21</f>
        <v>0.002211208485277031</v>
      </c>
      <c r="D11" s="118">
        <v>709759236.28</v>
      </c>
      <c r="E11" s="80">
        <f>D11/B21</f>
        <v>0.0019694359895363056</v>
      </c>
      <c r="F11" s="120">
        <f aca="true" t="shared" si="0" ref="F11:F17">D11-B11</f>
        <v>-87131677.72000003</v>
      </c>
      <c r="G11" s="89">
        <f aca="true" t="shared" si="1" ref="G11:G17">F11/B11</f>
        <v>-0.10933952965110609</v>
      </c>
    </row>
    <row r="12" spans="1:7" ht="15">
      <c r="A12" s="105" t="s">
        <v>18</v>
      </c>
      <c r="B12" s="118">
        <v>966642423</v>
      </c>
      <c r="C12" s="80">
        <f>B12/B21</f>
        <v>0.0026822340302983414</v>
      </c>
      <c r="D12" s="118">
        <v>720700040.14</v>
      </c>
      <c r="E12" s="80">
        <f>D12/B21</f>
        <v>0.0019997944713635732</v>
      </c>
      <c r="F12" s="120">
        <f t="shared" si="0"/>
        <v>-245942382.86</v>
      </c>
      <c r="G12" s="89">
        <f t="shared" si="1"/>
        <v>-0.2544295356877794</v>
      </c>
    </row>
    <row r="13" spans="1:7" ht="15">
      <c r="A13" s="105" t="s">
        <v>10</v>
      </c>
      <c r="B13" s="118">
        <v>598954186</v>
      </c>
      <c r="C13" s="80">
        <f>B13/B21</f>
        <v>0.0016619747510076353</v>
      </c>
      <c r="D13" s="118">
        <v>692108139.61</v>
      </c>
      <c r="E13" s="80">
        <f>D13/B21</f>
        <v>0.001920457824463201</v>
      </c>
      <c r="F13" s="120">
        <f t="shared" si="0"/>
        <v>93153953.61000001</v>
      </c>
      <c r="G13" s="89">
        <f t="shared" si="1"/>
        <v>0.15552767772124731</v>
      </c>
    </row>
    <row r="14" spans="1:7" ht="15">
      <c r="A14" s="105" t="s">
        <v>15</v>
      </c>
      <c r="B14" s="118">
        <v>197936728</v>
      </c>
      <c r="C14" s="80">
        <f>B14/B21</f>
        <v>0.0005492337342693955</v>
      </c>
      <c r="D14" s="118">
        <f>D11-D13</f>
        <v>17651096.669999957</v>
      </c>
      <c r="E14" s="80">
        <f>D14/B21</f>
        <v>4.897816507310441E-05</v>
      </c>
      <c r="F14" s="120">
        <f t="shared" si="0"/>
        <v>-180285631.33000004</v>
      </c>
      <c r="G14" s="89">
        <f t="shared" si="1"/>
        <v>-0.9108245506109409</v>
      </c>
    </row>
    <row r="15" spans="1:7" ht="15">
      <c r="A15" s="105" t="s">
        <v>62</v>
      </c>
      <c r="B15" s="118">
        <v>99827620</v>
      </c>
      <c r="C15" s="80">
        <f>B15/B21</f>
        <v>0.0002770011259144699</v>
      </c>
      <c r="D15" s="118">
        <f>92279459.18-99827619.94</f>
        <v>-7548160.75999999</v>
      </c>
      <c r="E15" s="80">
        <f>D15/B21</f>
        <v>-2.0944594583176665E-05</v>
      </c>
      <c r="F15" s="120">
        <f t="shared" si="0"/>
        <v>-107375780.75999999</v>
      </c>
      <c r="G15" s="89">
        <f t="shared" si="1"/>
        <v>-1.0756119474750574</v>
      </c>
    </row>
    <row r="16" spans="1:7" ht="15">
      <c r="A16" s="105" t="s">
        <v>19</v>
      </c>
      <c r="B16" s="118">
        <v>163973936</v>
      </c>
      <c r="C16" s="80">
        <f>B16/B21</f>
        <v>0.0004549939675274962</v>
      </c>
      <c r="D16" s="118">
        <f>234187952.22+62297.81</f>
        <v>234250250.03</v>
      </c>
      <c r="E16" s="80">
        <f>D16/B21</f>
        <v>0.0006499962936515575</v>
      </c>
      <c r="F16" s="120">
        <f t="shared" si="0"/>
        <v>70276314.03</v>
      </c>
      <c r="G16" s="89">
        <f t="shared" si="1"/>
        <v>0.42858222315283084</v>
      </c>
    </row>
    <row r="17" spans="1:7" ht="15">
      <c r="A17" s="106" t="s">
        <v>20</v>
      </c>
      <c r="B17" s="119">
        <v>99827620</v>
      </c>
      <c r="C17" s="80">
        <f>B17/B21</f>
        <v>0.0002770011259144699</v>
      </c>
      <c r="D17" s="119">
        <f>-22419587.63+170266723.24</f>
        <v>147847135.61</v>
      </c>
      <c r="E17" s="80">
        <f>D17/B21</f>
        <v>0.0004102454113120129</v>
      </c>
      <c r="F17" s="120">
        <f t="shared" si="0"/>
        <v>48019515.610000014</v>
      </c>
      <c r="G17" s="90">
        <f t="shared" si="1"/>
        <v>0.4810243458674064</v>
      </c>
    </row>
    <row r="18" spans="1:7" ht="15">
      <c r="A18" s="32" t="s">
        <v>182</v>
      </c>
      <c r="B18" s="126">
        <f>351400000000</f>
        <v>351400000000</v>
      </c>
      <c r="C18" s="33"/>
      <c r="D18" s="33"/>
      <c r="E18" s="33"/>
      <c r="F18" s="33"/>
      <c r="G18" s="33"/>
    </row>
    <row r="19" spans="1:7" ht="15">
      <c r="A19" s="104"/>
      <c r="B19" s="127">
        <f>B18*2.5%</f>
        <v>8785000000</v>
      </c>
      <c r="C19" s="85"/>
      <c r="D19" s="85"/>
      <c r="E19" s="85"/>
      <c r="F19" s="85"/>
      <c r="G19" s="85"/>
    </row>
    <row r="20" spans="1:7" ht="15">
      <c r="A20" s="104"/>
      <c r="B20" s="127">
        <f>B19*2.3%</f>
        <v>202055000</v>
      </c>
      <c r="C20" s="85"/>
      <c r="D20" s="85"/>
      <c r="E20" s="85"/>
      <c r="F20" s="85"/>
      <c r="G20" s="85"/>
    </row>
    <row r="21" s="2" customFormat="1" ht="11.25" customHeight="1">
      <c r="B21" s="128">
        <f>B20+B19+B18</f>
        <v>360387055000</v>
      </c>
    </row>
    <row r="23" spans="1:6" ht="11.25" customHeight="1">
      <c r="A23" s="299" t="s">
        <v>177</v>
      </c>
      <c r="B23" s="299"/>
      <c r="C23" s="299" t="s">
        <v>178</v>
      </c>
      <c r="D23" s="299"/>
      <c r="E23" s="299"/>
      <c r="F23" s="299"/>
    </row>
    <row r="24" spans="1:5" ht="11.25" customHeight="1">
      <c r="A24" s="300" t="s">
        <v>167</v>
      </c>
      <c r="B24" s="300"/>
      <c r="C24" s="50"/>
      <c r="D24" s="299" t="s">
        <v>168</v>
      </c>
      <c r="E24" s="299"/>
    </row>
    <row r="28" ht="11.25" customHeight="1">
      <c r="G28" s="9"/>
    </row>
  </sheetData>
  <sheetProtection/>
  <mergeCells count="15">
    <mergeCell ref="A1:G1"/>
    <mergeCell ref="A2:G2"/>
    <mergeCell ref="A3:G3"/>
    <mergeCell ref="A4:G4"/>
    <mergeCell ref="A6:B6"/>
    <mergeCell ref="C7:C9"/>
    <mergeCell ref="E7:E9"/>
    <mergeCell ref="F7:G7"/>
    <mergeCell ref="D24:E24"/>
    <mergeCell ref="A24:B24"/>
    <mergeCell ref="A23:B23"/>
    <mergeCell ref="C23:F23"/>
    <mergeCell ref="A5:G5"/>
    <mergeCell ref="F6:G6"/>
    <mergeCell ref="A7:A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&amp;R22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SheetLayoutView="100" zoomScalePageLayoutView="0" workbookViewId="0" topLeftCell="A1">
      <selection activeCell="A4" sqref="A4:L4"/>
    </sheetView>
  </sheetViews>
  <sheetFormatPr defaultColWidth="9.140625" defaultRowHeight="11.25" customHeight="1"/>
  <cols>
    <col min="1" max="1" width="33.140625" style="85" customWidth="1"/>
    <col min="2" max="3" width="14.140625" style="85" bestFit="1" customWidth="1"/>
    <col min="4" max="4" width="11.28125" style="85" customWidth="1"/>
    <col min="5" max="5" width="14.140625" style="85" bestFit="1" customWidth="1"/>
    <col min="6" max="6" width="11.28125" style="85" customWidth="1"/>
    <col min="7" max="7" width="16.00390625" style="85" bestFit="1" customWidth="1"/>
    <col min="8" max="8" width="10.00390625" style="85" customWidth="1"/>
    <col min="9" max="9" width="16.00390625" style="85" bestFit="1" customWidth="1"/>
    <col min="10" max="10" width="10.00390625" style="85" customWidth="1"/>
    <col min="11" max="11" width="16.00390625" style="85" bestFit="1" customWidth="1"/>
    <col min="12" max="12" width="11.28125" style="85" customWidth="1"/>
    <col min="13" max="16384" width="9.140625" style="85" customWidth="1"/>
  </cols>
  <sheetData>
    <row r="1" spans="1:12" ht="15.75">
      <c r="A1" s="312" t="s">
        <v>166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5.75">
      <c r="A2" s="312" t="s">
        <v>39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1:12" ht="15.75">
      <c r="A3" s="312" t="s">
        <v>40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1:12" ht="15" customHeight="1">
      <c r="A4" s="312" t="s">
        <v>186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</row>
    <row r="6" spans="1:12" ht="15.75" customHeight="1">
      <c r="A6" s="315" t="s">
        <v>158</v>
      </c>
      <c r="B6" s="315"/>
      <c r="C6" s="315"/>
      <c r="D6" s="315"/>
      <c r="E6" s="315"/>
      <c r="F6" s="315"/>
      <c r="L6" s="107">
        <v>1</v>
      </c>
    </row>
    <row r="7" spans="1:12" s="177" customFormat="1" ht="15.75">
      <c r="A7" s="176"/>
      <c r="B7" s="313" t="s">
        <v>21</v>
      </c>
      <c r="C7" s="314"/>
      <c r="D7" s="314"/>
      <c r="E7" s="314"/>
      <c r="F7" s="314"/>
      <c r="G7" s="314"/>
      <c r="H7" s="314"/>
      <c r="I7" s="314"/>
      <c r="J7" s="314"/>
      <c r="K7" s="314"/>
      <c r="L7" s="314"/>
    </row>
    <row r="8" spans="1:12" s="182" customFormat="1" ht="15.75">
      <c r="A8" s="178" t="s">
        <v>1</v>
      </c>
      <c r="B8" s="179">
        <v>2012</v>
      </c>
      <c r="C8" s="180">
        <v>2013</v>
      </c>
      <c r="D8" s="181" t="s">
        <v>73</v>
      </c>
      <c r="E8" s="178">
        <v>2014</v>
      </c>
      <c r="F8" s="181" t="s">
        <v>73</v>
      </c>
      <c r="G8" s="178">
        <v>2015</v>
      </c>
      <c r="H8" s="181" t="s">
        <v>73</v>
      </c>
      <c r="I8" s="178">
        <v>2016</v>
      </c>
      <c r="J8" s="181" t="s">
        <v>73</v>
      </c>
      <c r="K8" s="178">
        <v>2017</v>
      </c>
      <c r="L8" s="180" t="s">
        <v>73</v>
      </c>
    </row>
    <row r="9" spans="1:12" s="182" customFormat="1" ht="15.75">
      <c r="A9" s="183"/>
      <c r="B9" s="184"/>
      <c r="C9" s="184"/>
      <c r="D9" s="185"/>
      <c r="E9" s="183"/>
      <c r="F9" s="185"/>
      <c r="G9" s="186"/>
      <c r="H9" s="185"/>
      <c r="I9" s="187"/>
      <c r="J9" s="188"/>
      <c r="K9" s="187"/>
      <c r="L9" s="189"/>
    </row>
    <row r="10" spans="1:12" ht="15">
      <c r="A10" s="108" t="s">
        <v>16</v>
      </c>
      <c r="B10" s="134">
        <v>966642423</v>
      </c>
      <c r="C10" s="133">
        <v>971073008.47</v>
      </c>
      <c r="D10" s="144">
        <f>(C10-B10)/B10</f>
        <v>0.0045834792313889875</v>
      </c>
      <c r="E10" s="145">
        <v>1325361568.49</v>
      </c>
      <c r="F10" s="144">
        <f>(E10-C10)/C10</f>
        <v>0.36484235163554674</v>
      </c>
      <c r="G10" s="133">
        <f aca="true" t="shared" si="0" ref="G10:G17">E10*1.075</f>
        <v>1424763686.12675</v>
      </c>
      <c r="H10" s="144">
        <f aca="true" t="shared" si="1" ref="H10:H17">(G10-E10)/E10</f>
        <v>0.07499999999999998</v>
      </c>
      <c r="I10" s="143">
        <f>G10*1.075</f>
        <v>1531620962.5862563</v>
      </c>
      <c r="J10" s="144">
        <v>0.075</v>
      </c>
      <c r="K10" s="145">
        <f>I10*1.09</f>
        <v>1669466849.2190194</v>
      </c>
      <c r="L10" s="159">
        <v>0.09</v>
      </c>
    </row>
    <row r="11" spans="1:12" ht="15">
      <c r="A11" s="109" t="s">
        <v>17</v>
      </c>
      <c r="B11" s="138">
        <v>796890914</v>
      </c>
      <c r="C11" s="137">
        <v>866648754.93</v>
      </c>
      <c r="D11" s="147">
        <f aca="true" t="shared" si="2" ref="D11:D17">(C11-B11)/B11</f>
        <v>0.08753750319457143</v>
      </c>
      <c r="E11" s="166">
        <f>796890914*1.075</f>
        <v>856657732.55</v>
      </c>
      <c r="F11" s="147">
        <f aca="true" t="shared" si="3" ref="F11:F17">(E11-C11)/C11</f>
        <v>-0.011528341006855748</v>
      </c>
      <c r="G11" s="166">
        <f t="shared" si="0"/>
        <v>920907062.4912499</v>
      </c>
      <c r="H11" s="148">
        <f t="shared" si="1"/>
        <v>0.07499999999999997</v>
      </c>
      <c r="I11" s="146">
        <f aca="true" t="shared" si="4" ref="I11:I17">G11*1.075</f>
        <v>989975092.1780937</v>
      </c>
      <c r="J11" s="148">
        <v>0.075</v>
      </c>
      <c r="K11" s="149">
        <f aca="true" t="shared" si="5" ref="K11:K17">I11*1.09</f>
        <v>1079072850.4741223</v>
      </c>
      <c r="L11" s="160">
        <v>0.09</v>
      </c>
    </row>
    <row r="12" spans="1:12" ht="15">
      <c r="A12" s="109" t="s">
        <v>18</v>
      </c>
      <c r="B12" s="138">
        <v>966642423</v>
      </c>
      <c r="C12" s="137">
        <v>971073008</v>
      </c>
      <c r="D12" s="147">
        <f t="shared" si="2"/>
        <v>0.004583478745169867</v>
      </c>
      <c r="E12" s="166">
        <f>E10</f>
        <v>1325361568.49</v>
      </c>
      <c r="F12" s="147">
        <f t="shared" si="3"/>
        <v>0.3648423522961314</v>
      </c>
      <c r="G12" s="166">
        <f t="shared" si="0"/>
        <v>1424763686.12675</v>
      </c>
      <c r="H12" s="148">
        <f t="shared" si="1"/>
        <v>0.07499999999999998</v>
      </c>
      <c r="I12" s="146">
        <f t="shared" si="4"/>
        <v>1531620962.5862563</v>
      </c>
      <c r="J12" s="148">
        <v>0.075</v>
      </c>
      <c r="K12" s="149">
        <f t="shared" si="5"/>
        <v>1669466849.2190194</v>
      </c>
      <c r="L12" s="160">
        <v>0.09</v>
      </c>
    </row>
    <row r="13" spans="1:12" ht="15">
      <c r="A13" s="109" t="s">
        <v>10</v>
      </c>
      <c r="B13" s="138">
        <v>598954186</v>
      </c>
      <c r="C13" s="137">
        <v>953540815.7</v>
      </c>
      <c r="D13" s="147">
        <f>(C13-B13)/B13</f>
        <v>0.5920096027177612</v>
      </c>
      <c r="E13" s="166">
        <f>598954186*1.075</f>
        <v>643875749.9499999</v>
      </c>
      <c r="F13" s="147">
        <f t="shared" si="3"/>
        <v>-0.32475281671364337</v>
      </c>
      <c r="G13" s="166">
        <f t="shared" si="0"/>
        <v>692166431.1962498</v>
      </c>
      <c r="H13" s="148">
        <f t="shared" si="1"/>
        <v>0.07499999999999987</v>
      </c>
      <c r="I13" s="146">
        <f>G13*1.045</f>
        <v>723313920.6000811</v>
      </c>
      <c r="J13" s="148">
        <f>(I13-G13)/G13</f>
        <v>0.045</v>
      </c>
      <c r="K13" s="149">
        <f>I13*1.06</f>
        <v>766712755.836086</v>
      </c>
      <c r="L13" s="160">
        <f>(K13-I13)/I13</f>
        <v>0.060000000000000116</v>
      </c>
    </row>
    <row r="14" spans="1:12" ht="15">
      <c r="A14" s="109" t="s">
        <v>57</v>
      </c>
      <c r="B14" s="138">
        <v>197936728</v>
      </c>
      <c r="C14" s="137">
        <f>C11-C13</f>
        <v>-86892060.7700001</v>
      </c>
      <c r="D14" s="147">
        <f t="shared" si="2"/>
        <v>-1.4389890731648354</v>
      </c>
      <c r="E14" s="137">
        <f>E11-E13</f>
        <v>212781982.60000002</v>
      </c>
      <c r="F14" s="147">
        <f t="shared" si="3"/>
        <v>-3.44880810415149</v>
      </c>
      <c r="G14" s="166">
        <f t="shared" si="0"/>
        <v>228740631.29500002</v>
      </c>
      <c r="H14" s="148">
        <f t="shared" si="1"/>
        <v>0.07499999999999996</v>
      </c>
      <c r="I14" s="146">
        <f>I11-I13</f>
        <v>266661171.5780126</v>
      </c>
      <c r="J14" s="148">
        <f>(I14-G14)/G14</f>
        <v>0.16577964338179854</v>
      </c>
      <c r="K14" s="149">
        <f>K11-K13</f>
        <v>312360094.63803625</v>
      </c>
      <c r="L14" s="160">
        <f>(K14-I14)/I14</f>
        <v>0.17137449291770737</v>
      </c>
    </row>
    <row r="15" spans="1:12" ht="15">
      <c r="A15" s="109" t="s">
        <v>62</v>
      </c>
      <c r="B15" s="138">
        <v>99827620</v>
      </c>
      <c r="C15" s="137">
        <f>92279459.18-99827619.94</f>
        <v>-7548160.75999999</v>
      </c>
      <c r="D15" s="147">
        <f t="shared" si="2"/>
        <v>-1.0756119474750574</v>
      </c>
      <c r="E15" s="137">
        <f>C15*1.075</f>
        <v>-8114272.81699999</v>
      </c>
      <c r="F15" s="147">
        <f t="shared" si="3"/>
        <v>0.07499999999999997</v>
      </c>
      <c r="G15" s="166">
        <f t="shared" si="0"/>
        <v>-8722843.278274989</v>
      </c>
      <c r="H15" s="148">
        <f t="shared" si="1"/>
        <v>0.075</v>
      </c>
      <c r="I15" s="146">
        <f t="shared" si="4"/>
        <v>-9377056.524145612</v>
      </c>
      <c r="J15" s="148">
        <v>0.075</v>
      </c>
      <c r="K15" s="149">
        <f t="shared" si="5"/>
        <v>-10220991.611318719</v>
      </c>
      <c r="L15" s="160">
        <v>0.09</v>
      </c>
    </row>
    <row r="16" spans="1:12" ht="15">
      <c r="A16" s="109" t="s">
        <v>22</v>
      </c>
      <c r="B16" s="138">
        <v>163973936</v>
      </c>
      <c r="C16" s="137">
        <v>185610736.94</v>
      </c>
      <c r="D16" s="147">
        <f t="shared" si="2"/>
        <v>0.13195268387044146</v>
      </c>
      <c r="E16" s="137">
        <f>C16*1.075</f>
        <v>199531542.2105</v>
      </c>
      <c r="F16" s="147">
        <f t="shared" si="3"/>
        <v>0.07500000000000002</v>
      </c>
      <c r="G16" s="166">
        <f t="shared" si="0"/>
        <v>214496407.8762875</v>
      </c>
      <c r="H16" s="148">
        <f t="shared" si="1"/>
        <v>0.07499999999999994</v>
      </c>
      <c r="I16" s="146">
        <f t="shared" si="4"/>
        <v>230583638.46700904</v>
      </c>
      <c r="J16" s="148">
        <v>0.075</v>
      </c>
      <c r="K16" s="149">
        <f t="shared" si="5"/>
        <v>251336165.92903987</v>
      </c>
      <c r="L16" s="160">
        <v>0.09</v>
      </c>
    </row>
    <row r="17" spans="1:12" ht="15">
      <c r="A17" s="110" t="s">
        <v>20</v>
      </c>
      <c r="B17" s="140">
        <v>99827620</v>
      </c>
      <c r="C17" s="139">
        <v>92279459.18</v>
      </c>
      <c r="D17" s="151">
        <f t="shared" si="2"/>
        <v>-0.0756119480760935</v>
      </c>
      <c r="E17" s="139">
        <f>C17*1.075</f>
        <v>99200418.61850001</v>
      </c>
      <c r="F17" s="151">
        <f t="shared" si="3"/>
        <v>0.07500000000000001</v>
      </c>
      <c r="G17" s="167">
        <f t="shared" si="0"/>
        <v>106640450.01488751</v>
      </c>
      <c r="H17" s="152">
        <f t="shared" si="1"/>
        <v>0.07500000000000002</v>
      </c>
      <c r="I17" s="150">
        <f t="shared" si="4"/>
        <v>114638483.76600407</v>
      </c>
      <c r="J17" s="152">
        <v>0.075</v>
      </c>
      <c r="K17" s="153">
        <f t="shared" si="5"/>
        <v>124955947.30494444</v>
      </c>
      <c r="L17" s="161">
        <v>0.09</v>
      </c>
    </row>
    <row r="19" spans="1:12" s="177" customFormat="1" ht="15.75">
      <c r="A19" s="176"/>
      <c r="B19" s="313" t="s">
        <v>23</v>
      </c>
      <c r="C19" s="314"/>
      <c r="D19" s="314"/>
      <c r="E19" s="314"/>
      <c r="F19" s="314"/>
      <c r="G19" s="314"/>
      <c r="H19" s="314"/>
      <c r="I19" s="314"/>
      <c r="J19" s="314"/>
      <c r="K19" s="314"/>
      <c r="L19" s="314"/>
    </row>
    <row r="20" spans="1:12" s="182" customFormat="1" ht="15.75">
      <c r="A20" s="178" t="s">
        <v>1</v>
      </c>
      <c r="B20" s="179">
        <v>2012</v>
      </c>
      <c r="C20" s="181">
        <v>2013</v>
      </c>
      <c r="D20" s="178" t="s">
        <v>73</v>
      </c>
      <c r="E20" s="181">
        <v>2014</v>
      </c>
      <c r="F20" s="178" t="s">
        <v>73</v>
      </c>
      <c r="G20" s="181">
        <v>2015</v>
      </c>
      <c r="H20" s="178" t="s">
        <v>73</v>
      </c>
      <c r="I20" s="181">
        <v>2016</v>
      </c>
      <c r="J20" s="178" t="s">
        <v>73</v>
      </c>
      <c r="K20" s="181">
        <v>2017</v>
      </c>
      <c r="L20" s="178" t="s">
        <v>73</v>
      </c>
    </row>
    <row r="21" spans="1:12" s="182" customFormat="1" ht="15.75">
      <c r="A21" s="183"/>
      <c r="B21" s="184"/>
      <c r="C21" s="185"/>
      <c r="D21" s="183"/>
      <c r="E21" s="185"/>
      <c r="F21" s="183"/>
      <c r="G21" s="190"/>
      <c r="H21" s="183"/>
      <c r="I21" s="185"/>
      <c r="J21" s="183"/>
      <c r="K21" s="185"/>
      <c r="L21" s="183"/>
    </row>
    <row r="22" spans="1:12" ht="15">
      <c r="A22" s="108" t="s">
        <v>16</v>
      </c>
      <c r="B22" s="134">
        <v>966642423</v>
      </c>
      <c r="C22" s="145">
        <f>C10/(1+0.0584)</f>
        <v>917491504.601285</v>
      </c>
      <c r="D22" s="144">
        <f>(C22-B22)/B22</f>
        <v>-0.0508470528803959</v>
      </c>
      <c r="E22" s="145">
        <f>E10/1.045</f>
        <v>1268288582.2870815</v>
      </c>
      <c r="F22" s="154">
        <f>(E22-C22)/C22</f>
        <v>0.38234367939814623</v>
      </c>
      <c r="G22" s="145">
        <f>G10/1.045</f>
        <v>1363410225.9586124</v>
      </c>
      <c r="H22" s="154">
        <f>(G22-E22)/E22</f>
        <v>0.07499999999999989</v>
      </c>
      <c r="I22" s="145">
        <f>I10/(1.045*1.045)</f>
        <v>1402551189.383262</v>
      </c>
      <c r="J22" s="154">
        <f>(I22-G22)/G22</f>
        <v>0.0287081339712921</v>
      </c>
      <c r="K22" s="145">
        <f>K10/(1.045*1.045*1.06)</f>
        <v>1442246034.365807</v>
      </c>
      <c r="L22" s="154">
        <f>(K22-I22)/I22</f>
        <v>0.028301886792452824</v>
      </c>
    </row>
    <row r="23" spans="1:12" ht="15">
      <c r="A23" s="109" t="s">
        <v>17</v>
      </c>
      <c r="B23" s="138">
        <v>796890914</v>
      </c>
      <c r="C23" s="149">
        <f>C11/(1.0584)</f>
        <v>818829133.531746</v>
      </c>
      <c r="D23" s="147">
        <f aca="true" t="shared" si="6" ref="D23:D29">(C23-B23)/B23</f>
        <v>0.027529764923064526</v>
      </c>
      <c r="E23" s="149">
        <f aca="true" t="shared" si="7" ref="E23:G29">E11/1.045</f>
        <v>819768165.1196172</v>
      </c>
      <c r="F23" s="155">
        <f aca="true" t="shared" si="8" ref="F23:F29">(E23-C23)/C23</f>
        <v>0.0011467979697070557</v>
      </c>
      <c r="G23" s="149">
        <f t="shared" si="7"/>
        <v>881250777.5035886</v>
      </c>
      <c r="H23" s="156">
        <f aca="true" t="shared" si="9" ref="H23:H29">(G23-E23)/E23</f>
        <v>0.07500000000000005</v>
      </c>
      <c r="I23" s="149">
        <f aca="true" t="shared" si="10" ref="I23:I29">I11/(1.045*1.045)</f>
        <v>906549842.8864667</v>
      </c>
      <c r="J23" s="155">
        <f aca="true" t="shared" si="11" ref="J23:J29">(I23-G23)/G23</f>
        <v>0.028708133971291915</v>
      </c>
      <c r="K23" s="149">
        <f aca="true" t="shared" si="12" ref="K23:K29">K11/(1.045*1.045*1.06)</f>
        <v>932206913.9115555</v>
      </c>
      <c r="L23" s="155">
        <f aca="true" t="shared" si="13" ref="L23:L29">(K23-I23)/I23</f>
        <v>0.028301886792452945</v>
      </c>
    </row>
    <row r="24" spans="1:12" ht="15">
      <c r="A24" s="109" t="s">
        <v>18</v>
      </c>
      <c r="B24" s="138">
        <v>966642423</v>
      </c>
      <c r="C24" s="149">
        <f>C12/(1.0584)</f>
        <v>917491504.1572185</v>
      </c>
      <c r="D24" s="147">
        <f t="shared" si="6"/>
        <v>-0.050847053339786584</v>
      </c>
      <c r="E24" s="149">
        <f t="shared" si="7"/>
        <v>1268288582.2870815</v>
      </c>
      <c r="F24" s="155">
        <f t="shared" si="8"/>
        <v>0.38234368006720154</v>
      </c>
      <c r="G24" s="149">
        <f t="shared" si="7"/>
        <v>1363410225.9586124</v>
      </c>
      <c r="H24" s="156">
        <f t="shared" si="9"/>
        <v>0.07499999999999989</v>
      </c>
      <c r="I24" s="149">
        <f t="shared" si="10"/>
        <v>1402551189.383262</v>
      </c>
      <c r="J24" s="155">
        <f t="shared" si="11"/>
        <v>0.0287081339712921</v>
      </c>
      <c r="K24" s="149">
        <f t="shared" si="12"/>
        <v>1442246034.365807</v>
      </c>
      <c r="L24" s="155">
        <f t="shared" si="13"/>
        <v>0.028301886792452824</v>
      </c>
    </row>
    <row r="25" spans="1:12" ht="15">
      <c r="A25" s="109" t="s">
        <v>10</v>
      </c>
      <c r="B25" s="138">
        <v>598954186</v>
      </c>
      <c r="C25" s="149">
        <f>C13/1.0584</f>
        <v>900926696.617536</v>
      </c>
      <c r="D25" s="147">
        <f t="shared" si="6"/>
        <v>0.5041662913055189</v>
      </c>
      <c r="E25" s="149">
        <f t="shared" si="7"/>
        <v>616149043.014354</v>
      </c>
      <c r="F25" s="155">
        <f t="shared" si="8"/>
        <v>-0.31609414469829683</v>
      </c>
      <c r="G25" s="149">
        <f t="shared" si="7"/>
        <v>662360221.2404305</v>
      </c>
      <c r="H25" s="156">
        <f t="shared" si="9"/>
        <v>0.0749999999999999</v>
      </c>
      <c r="I25" s="149">
        <f t="shared" si="10"/>
        <v>662360221.2404306</v>
      </c>
      <c r="J25" s="155">
        <f t="shared" si="11"/>
        <v>1.799765229372212E-16</v>
      </c>
      <c r="K25" s="149">
        <f t="shared" si="12"/>
        <v>662360221.2404306</v>
      </c>
      <c r="L25" s="155">
        <f t="shared" si="13"/>
        <v>0</v>
      </c>
    </row>
    <row r="26" spans="1:12" ht="15">
      <c r="A26" s="109" t="s">
        <v>57</v>
      </c>
      <c r="B26" s="138">
        <v>197936728</v>
      </c>
      <c r="C26" s="149">
        <f>C14/1.0584</f>
        <v>-82097563.08578996</v>
      </c>
      <c r="D26" s="147">
        <f t="shared" si="6"/>
        <v>-1.4147666980015452</v>
      </c>
      <c r="E26" s="149">
        <f t="shared" si="7"/>
        <v>203619122.1052632</v>
      </c>
      <c r="F26" s="155">
        <f t="shared" si="8"/>
        <v>-3.480209088453529</v>
      </c>
      <c r="G26" s="149">
        <f t="shared" si="7"/>
        <v>218890556.26315793</v>
      </c>
      <c r="H26" s="156">
        <f t="shared" si="9"/>
        <v>0.07499999999999996</v>
      </c>
      <c r="I26" s="149">
        <f t="shared" si="10"/>
        <v>244189621.64603615</v>
      </c>
      <c r="J26" s="155">
        <f t="shared" si="11"/>
        <v>0.1155786061069843</v>
      </c>
      <c r="K26" s="149">
        <f t="shared" si="12"/>
        <v>269846692.67112494</v>
      </c>
      <c r="L26" s="155">
        <f t="shared" si="13"/>
        <v>0.10507027633745986</v>
      </c>
    </row>
    <row r="27" spans="1:12" ht="15">
      <c r="A27" s="109" t="s">
        <v>62</v>
      </c>
      <c r="B27" s="138">
        <v>99827620</v>
      </c>
      <c r="C27" s="149">
        <f>C15/1.0584</f>
        <v>-7131671.164021155</v>
      </c>
      <c r="D27" s="147">
        <f t="shared" si="6"/>
        <v>-1.0714398596703112</v>
      </c>
      <c r="E27" s="149">
        <f t="shared" si="7"/>
        <v>-7764854.370334919</v>
      </c>
      <c r="F27" s="155">
        <f t="shared" si="8"/>
        <v>0.08878468899521536</v>
      </c>
      <c r="G27" s="149">
        <f t="shared" si="7"/>
        <v>-8347218.4481100375</v>
      </c>
      <c r="H27" s="156">
        <f t="shared" si="9"/>
        <v>0.075</v>
      </c>
      <c r="I27" s="149">
        <f t="shared" si="10"/>
        <v>-8586851.51360602</v>
      </c>
      <c r="J27" s="155">
        <f t="shared" si="11"/>
        <v>0.028708133971291853</v>
      </c>
      <c r="K27" s="149">
        <f t="shared" si="12"/>
        <v>-8829875.6130477</v>
      </c>
      <c r="L27" s="155">
        <f t="shared" si="13"/>
        <v>0.028301886792452977</v>
      </c>
    </row>
    <row r="28" spans="1:12" ht="15">
      <c r="A28" s="109" t="s">
        <v>22</v>
      </c>
      <c r="B28" s="138">
        <v>163973936</v>
      </c>
      <c r="C28" s="149">
        <f>C16/1.0584</f>
        <v>175369177.00302342</v>
      </c>
      <c r="D28" s="147">
        <f t="shared" si="6"/>
        <v>0.06949422134395442</v>
      </c>
      <c r="E28" s="149">
        <f t="shared" si="7"/>
        <v>190939274.84258375</v>
      </c>
      <c r="F28" s="155">
        <f t="shared" si="8"/>
        <v>0.0887846889952155</v>
      </c>
      <c r="G28" s="149">
        <f t="shared" si="7"/>
        <v>205259720.45577753</v>
      </c>
      <c r="H28" s="156">
        <f t="shared" si="9"/>
        <v>0.075</v>
      </c>
      <c r="I28" s="149">
        <f t="shared" si="10"/>
        <v>211152344.00953192</v>
      </c>
      <c r="J28" s="155">
        <f t="shared" si="11"/>
        <v>0.02870813397129192</v>
      </c>
      <c r="K28" s="149">
        <f t="shared" si="12"/>
        <v>217128353.74565074</v>
      </c>
      <c r="L28" s="155">
        <f t="shared" si="13"/>
        <v>0.02830188679245281</v>
      </c>
    </row>
    <row r="29" spans="1:12" ht="15">
      <c r="A29" s="110" t="s">
        <v>20</v>
      </c>
      <c r="B29" s="140">
        <v>99827620</v>
      </c>
      <c r="C29" s="153">
        <f>C17/1.0584</f>
        <v>87187697.63794407</v>
      </c>
      <c r="D29" s="151">
        <f t="shared" si="6"/>
        <v>-0.12661748684438162</v>
      </c>
      <c r="E29" s="153">
        <f t="shared" si="7"/>
        <v>94928630.25693782</v>
      </c>
      <c r="F29" s="157">
        <f t="shared" si="8"/>
        <v>0.08878468899521544</v>
      </c>
      <c r="G29" s="153">
        <f t="shared" si="7"/>
        <v>102048277.52620815</v>
      </c>
      <c r="H29" s="158">
        <f t="shared" si="9"/>
        <v>0.07499999999999994</v>
      </c>
      <c r="I29" s="153">
        <f t="shared" si="10"/>
        <v>104977893.14897011</v>
      </c>
      <c r="J29" s="157">
        <f t="shared" si="11"/>
        <v>0.02870813397129195</v>
      </c>
      <c r="K29" s="153">
        <f t="shared" si="12"/>
        <v>107948965.59658247</v>
      </c>
      <c r="L29" s="157">
        <f t="shared" si="13"/>
        <v>0.028301886792452817</v>
      </c>
    </row>
    <row r="30" spans="1:12" ht="15">
      <c r="A30" s="87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ht="15">
      <c r="A31" s="86"/>
    </row>
    <row r="32" spans="6:7" ht="11.25" customHeight="1">
      <c r="F32" s="24" t="s">
        <v>175</v>
      </c>
      <c r="G32" s="2"/>
    </row>
    <row r="33" spans="2:4" ht="11.25" customHeight="1">
      <c r="B33" s="311"/>
      <c r="C33" s="311"/>
      <c r="D33" s="311"/>
    </row>
    <row r="34" spans="3:12" ht="11.25" customHeight="1">
      <c r="C34" s="9" t="s">
        <v>167</v>
      </c>
      <c r="F34" s="50" t="s">
        <v>176</v>
      </c>
      <c r="G34" s="50"/>
      <c r="L34" s="164"/>
    </row>
  </sheetData>
  <sheetProtection/>
  <mergeCells count="8">
    <mergeCell ref="B33:D33"/>
    <mergeCell ref="A1:L1"/>
    <mergeCell ref="B7:L7"/>
    <mergeCell ref="B19:L19"/>
    <mergeCell ref="A2:L2"/>
    <mergeCell ref="A3:L3"/>
    <mergeCell ref="A4:L4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2"/>
  <headerFooter alignWithMargins="0">
    <oddFooter>&amp;R23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SheetLayoutView="100" zoomScalePageLayoutView="0" workbookViewId="0" topLeftCell="A1">
      <selection activeCell="A4" sqref="A4:J4"/>
    </sheetView>
  </sheetViews>
  <sheetFormatPr defaultColWidth="9.140625" defaultRowHeight="11.25" customHeight="1"/>
  <cols>
    <col min="1" max="1" width="38.57421875" style="1" customWidth="1"/>
    <col min="2" max="2" width="16.00390625" style="1" bestFit="1" customWidth="1"/>
    <col min="3" max="3" width="9.140625" style="1" customWidth="1"/>
    <col min="4" max="4" width="17.28125" style="1" bestFit="1" customWidth="1"/>
    <col min="5" max="5" width="9.140625" style="1" customWidth="1"/>
    <col min="6" max="6" width="17.28125" style="1" bestFit="1" customWidth="1"/>
    <col min="7" max="16384" width="9.140625" style="1" customWidth="1"/>
  </cols>
  <sheetData>
    <row r="1" spans="1:7" ht="15.75">
      <c r="A1" s="282" t="s">
        <v>166</v>
      </c>
      <c r="B1" s="283"/>
      <c r="C1" s="283"/>
      <c r="D1" s="283"/>
      <c r="E1" s="283"/>
      <c r="F1" s="283"/>
      <c r="G1" s="284"/>
    </row>
    <row r="2" spans="1:7" ht="15.75">
      <c r="A2" s="282" t="s">
        <v>2</v>
      </c>
      <c r="B2" s="283"/>
      <c r="C2" s="283"/>
      <c r="D2" s="283"/>
      <c r="E2" s="283"/>
      <c r="F2" s="283"/>
      <c r="G2" s="284"/>
    </row>
    <row r="3" spans="1:7" ht="15.75">
      <c r="A3" s="282" t="s">
        <v>24</v>
      </c>
      <c r="B3" s="283"/>
      <c r="C3" s="283"/>
      <c r="D3" s="283"/>
      <c r="E3" s="283"/>
      <c r="F3" s="283"/>
      <c r="G3" s="284"/>
    </row>
    <row r="4" spans="1:7" ht="15" customHeight="1">
      <c r="A4" s="282" t="s">
        <v>186</v>
      </c>
      <c r="B4" s="283"/>
      <c r="C4" s="283"/>
      <c r="D4" s="283"/>
      <c r="E4" s="283"/>
      <c r="F4" s="283"/>
      <c r="G4" s="284"/>
    </row>
    <row r="5" spans="1:7" ht="11.25" customHeight="1">
      <c r="A5" s="301"/>
      <c r="B5" s="302"/>
      <c r="C5" s="302"/>
      <c r="D5" s="302"/>
      <c r="E5" s="302"/>
      <c r="F5" s="302"/>
      <c r="G5" s="303"/>
    </row>
    <row r="6" spans="1:7" ht="15">
      <c r="A6" s="326" t="s">
        <v>159</v>
      </c>
      <c r="B6" s="327"/>
      <c r="C6" s="28"/>
      <c r="D6" s="28"/>
      <c r="E6" s="28"/>
      <c r="F6" s="28"/>
      <c r="G6" s="111">
        <v>1</v>
      </c>
    </row>
    <row r="7" spans="1:7" ht="11.25" customHeight="1">
      <c r="A7" s="328" t="s">
        <v>25</v>
      </c>
      <c r="B7" s="318">
        <v>2013</v>
      </c>
      <c r="C7" s="318" t="s">
        <v>73</v>
      </c>
      <c r="D7" s="318">
        <v>2012</v>
      </c>
      <c r="E7" s="318" t="s">
        <v>73</v>
      </c>
      <c r="F7" s="318">
        <v>2011</v>
      </c>
      <c r="G7" s="320" t="s">
        <v>73</v>
      </c>
    </row>
    <row r="8" spans="1:7" s="3" customFormat="1" ht="11.25" customHeight="1">
      <c r="A8" s="329"/>
      <c r="B8" s="319"/>
      <c r="C8" s="319"/>
      <c r="D8" s="319"/>
      <c r="E8" s="319"/>
      <c r="F8" s="319"/>
      <c r="G8" s="321"/>
    </row>
    <row r="9" spans="1:7" ht="15">
      <c r="A9" s="102" t="s">
        <v>26</v>
      </c>
      <c r="B9" s="118">
        <v>329061082.57</v>
      </c>
      <c r="C9" s="80"/>
      <c r="D9" s="118">
        <v>963147920</v>
      </c>
      <c r="E9" s="80"/>
      <c r="F9" s="118">
        <v>963147920</v>
      </c>
      <c r="G9" s="81"/>
    </row>
    <row r="10" spans="1:7" ht="15">
      <c r="A10" s="102" t="s">
        <v>27</v>
      </c>
      <c r="B10" s="79"/>
      <c r="C10" s="80"/>
      <c r="D10" s="79"/>
      <c r="E10" s="80"/>
      <c r="F10" s="79"/>
      <c r="G10" s="81"/>
    </row>
    <row r="11" spans="1:7" ht="15">
      <c r="A11" s="103" t="s">
        <v>28</v>
      </c>
      <c r="B11" s="82"/>
      <c r="C11" s="83"/>
      <c r="D11" s="82"/>
      <c r="E11" s="83"/>
      <c r="F11" s="82"/>
      <c r="G11" s="84"/>
    </row>
    <row r="12" spans="1:8" ht="15">
      <c r="A12" s="191" t="s">
        <v>0</v>
      </c>
      <c r="B12" s="192"/>
      <c r="C12" s="193"/>
      <c r="D12" s="192"/>
      <c r="E12" s="193"/>
      <c r="F12" s="192"/>
      <c r="G12" s="194"/>
      <c r="H12" s="2"/>
    </row>
    <row r="13" spans="1:7" ht="11.25" customHeight="1">
      <c r="A13" s="325"/>
      <c r="B13" s="325"/>
      <c r="C13" s="325"/>
      <c r="D13" s="325"/>
      <c r="E13" s="325"/>
      <c r="F13" s="325"/>
      <c r="G13" s="325"/>
    </row>
    <row r="14" spans="1:7" ht="11.25" customHeight="1">
      <c r="A14" s="322" t="s">
        <v>63</v>
      </c>
      <c r="B14" s="323"/>
      <c r="C14" s="323"/>
      <c r="D14" s="323"/>
      <c r="E14" s="323"/>
      <c r="F14" s="323"/>
      <c r="G14" s="323"/>
    </row>
    <row r="15" spans="1:7" s="4" customFormat="1" ht="15">
      <c r="A15" s="324"/>
      <c r="B15" s="324"/>
      <c r="C15" s="324"/>
      <c r="D15" s="324"/>
      <c r="E15" s="324"/>
      <c r="F15" s="324"/>
      <c r="G15" s="324"/>
    </row>
    <row r="16" spans="1:7" s="3" customFormat="1" ht="15.75">
      <c r="A16" s="195" t="s">
        <v>25</v>
      </c>
      <c r="B16" s="195">
        <v>2013</v>
      </c>
      <c r="C16" s="195" t="s">
        <v>73</v>
      </c>
      <c r="D16" s="195">
        <v>2012</v>
      </c>
      <c r="E16" s="195" t="s">
        <v>73</v>
      </c>
      <c r="F16" s="195">
        <v>2011</v>
      </c>
      <c r="G16" s="196" t="s">
        <v>73</v>
      </c>
    </row>
    <row r="17" spans="1:7" ht="15">
      <c r="A17" s="197" t="s">
        <v>64</v>
      </c>
      <c r="B17" s="198">
        <v>25468951.18</v>
      </c>
      <c r="C17" s="199"/>
      <c r="D17" s="198">
        <v>279934172</v>
      </c>
      <c r="E17" s="199"/>
      <c r="F17" s="198">
        <v>279934172</v>
      </c>
      <c r="G17" s="200"/>
    </row>
    <row r="18" spans="1:7" ht="15">
      <c r="A18" s="197" t="s">
        <v>27</v>
      </c>
      <c r="B18" s="201"/>
      <c r="C18" s="199"/>
      <c r="D18" s="201"/>
      <c r="E18" s="199"/>
      <c r="F18" s="201"/>
      <c r="G18" s="200"/>
    </row>
    <row r="19" spans="1:7" ht="15">
      <c r="A19" s="202" t="s">
        <v>65</v>
      </c>
      <c r="B19" s="192"/>
      <c r="C19" s="193"/>
      <c r="D19" s="192"/>
      <c r="E19" s="193"/>
      <c r="F19" s="192"/>
      <c r="G19" s="194"/>
    </row>
    <row r="20" spans="1:7" ht="15">
      <c r="A20" s="191" t="s">
        <v>0</v>
      </c>
      <c r="B20" s="192"/>
      <c r="C20" s="193"/>
      <c r="D20" s="192"/>
      <c r="E20" s="193"/>
      <c r="F20" s="192"/>
      <c r="G20" s="194"/>
    </row>
    <row r="21" spans="1:7" ht="15">
      <c r="A21" s="20"/>
      <c r="B21" s="33"/>
      <c r="C21" s="33"/>
      <c r="D21" s="33"/>
      <c r="E21" s="33"/>
      <c r="F21" s="33"/>
      <c r="G21" s="33"/>
    </row>
    <row r="22" s="2" customFormat="1" ht="11.25" customHeight="1"/>
    <row r="24" ht="11.25" customHeight="1">
      <c r="A24" s="2"/>
    </row>
    <row r="25" spans="1:6" ht="11.25" customHeight="1">
      <c r="A25" s="85"/>
      <c r="B25" s="85"/>
      <c r="C25" s="85"/>
      <c r="D25" s="85"/>
      <c r="E25" s="24"/>
      <c r="F25" s="2"/>
    </row>
    <row r="26" spans="1:7" ht="11.25" customHeight="1">
      <c r="A26" s="299" t="s">
        <v>171</v>
      </c>
      <c r="B26" s="299"/>
      <c r="C26" s="299"/>
      <c r="D26" s="317" t="s">
        <v>179</v>
      </c>
      <c r="E26" s="317"/>
      <c r="F26" s="317"/>
      <c r="G26" s="317"/>
    </row>
    <row r="27" spans="1:7" ht="11.25" customHeight="1">
      <c r="A27" s="316" t="s">
        <v>167</v>
      </c>
      <c r="B27" s="316"/>
      <c r="C27" s="316"/>
      <c r="D27" s="316" t="s">
        <v>168</v>
      </c>
      <c r="E27" s="316"/>
      <c r="F27" s="316"/>
      <c r="G27" s="316"/>
    </row>
    <row r="31" ht="11.25" customHeight="1">
      <c r="G31" s="8"/>
    </row>
  </sheetData>
  <sheetProtection/>
  <mergeCells count="19">
    <mergeCell ref="A1:G1"/>
    <mergeCell ref="B7:B8"/>
    <mergeCell ref="C7:C8"/>
    <mergeCell ref="D7:D8"/>
    <mergeCell ref="E7:E8"/>
    <mergeCell ref="A7:A8"/>
    <mergeCell ref="A2:G2"/>
    <mergeCell ref="A3:G3"/>
    <mergeCell ref="A4:G4"/>
    <mergeCell ref="A27:C27"/>
    <mergeCell ref="D26:G26"/>
    <mergeCell ref="D27:G27"/>
    <mergeCell ref="F7:F8"/>
    <mergeCell ref="G7:G8"/>
    <mergeCell ref="A5:G5"/>
    <mergeCell ref="A14:G15"/>
    <mergeCell ref="A13:G13"/>
    <mergeCell ref="A26:C26"/>
    <mergeCell ref="A6:B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&amp;R24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showGridLines="0" zoomScaleSheetLayoutView="100" zoomScalePageLayoutView="0" workbookViewId="0" topLeftCell="A1">
      <selection activeCell="A4" sqref="A4:J4"/>
    </sheetView>
  </sheetViews>
  <sheetFormatPr defaultColWidth="9.140625" defaultRowHeight="11.25" customHeight="1"/>
  <cols>
    <col min="1" max="1" width="64.57421875" style="1" customWidth="1"/>
    <col min="2" max="2" width="18.140625" style="1" customWidth="1"/>
    <col min="3" max="3" width="19.140625" style="1" customWidth="1"/>
    <col min="4" max="4" width="16.7109375" style="1" customWidth="1"/>
    <col min="5" max="16384" width="9.140625" style="1" customWidth="1"/>
  </cols>
  <sheetData>
    <row r="1" spans="1:4" ht="15.75">
      <c r="A1" s="282" t="s">
        <v>166</v>
      </c>
      <c r="B1" s="283"/>
      <c r="C1" s="283"/>
      <c r="D1" s="284"/>
    </row>
    <row r="2" spans="1:4" ht="15.75">
      <c r="A2" s="282" t="s">
        <v>2</v>
      </c>
      <c r="B2" s="283"/>
      <c r="C2" s="283"/>
      <c r="D2" s="284"/>
    </row>
    <row r="3" spans="1:4" ht="15.75">
      <c r="A3" s="282" t="s">
        <v>29</v>
      </c>
      <c r="B3" s="283"/>
      <c r="C3" s="283"/>
      <c r="D3" s="284"/>
    </row>
    <row r="4" spans="1:4" ht="15" customHeight="1">
      <c r="A4" s="282" t="s">
        <v>186</v>
      </c>
      <c r="B4" s="283"/>
      <c r="C4" s="283"/>
      <c r="D4" s="284"/>
    </row>
    <row r="5" spans="1:4" ht="11.25" customHeight="1">
      <c r="A5" s="301"/>
      <c r="B5" s="302"/>
      <c r="C5" s="302"/>
      <c r="D5" s="303"/>
    </row>
    <row r="6" spans="1:4" ht="15">
      <c r="A6" s="335" t="s">
        <v>160</v>
      </c>
      <c r="B6" s="336"/>
      <c r="C6" s="337"/>
      <c r="D6" s="75">
        <v>1</v>
      </c>
    </row>
    <row r="7" spans="1:4" ht="15">
      <c r="A7" s="339" t="s">
        <v>72</v>
      </c>
      <c r="B7" s="308">
        <v>2013</v>
      </c>
      <c r="C7" s="308">
        <v>2012</v>
      </c>
      <c r="D7" s="338">
        <v>2011</v>
      </c>
    </row>
    <row r="8" spans="1:4" ht="15">
      <c r="A8" s="340"/>
      <c r="B8" s="319"/>
      <c r="C8" s="319"/>
      <c r="D8" s="324"/>
    </row>
    <row r="9" spans="1:4" ht="15">
      <c r="A9" s="203" t="s">
        <v>78</v>
      </c>
      <c r="B9" s="204"/>
      <c r="C9" s="204"/>
      <c r="D9" s="205"/>
    </row>
    <row r="10" spans="1:4" ht="15">
      <c r="A10" s="203" t="s">
        <v>79</v>
      </c>
      <c r="B10" s="206">
        <f>4367716.69+27140</f>
        <v>4394856.69</v>
      </c>
      <c r="C10" s="206">
        <v>241514</v>
      </c>
      <c r="D10" s="207">
        <v>3731024.72</v>
      </c>
    </row>
    <row r="11" spans="1:4" ht="15">
      <c r="A11" s="113" t="s">
        <v>80</v>
      </c>
      <c r="B11" s="122"/>
      <c r="C11" s="122">
        <v>5494650.76</v>
      </c>
      <c r="D11" s="123">
        <v>0</v>
      </c>
    </row>
    <row r="12" spans="1:4" ht="11.25" customHeight="1">
      <c r="A12" s="330"/>
      <c r="B12" s="330"/>
      <c r="C12" s="330"/>
      <c r="D12" s="330"/>
    </row>
    <row r="13" spans="1:4" ht="15" customHeight="1">
      <c r="A13" s="331" t="s">
        <v>81</v>
      </c>
      <c r="B13" s="308">
        <v>2013</v>
      </c>
      <c r="C13" s="308">
        <v>2012</v>
      </c>
      <c r="D13" s="333">
        <v>2011</v>
      </c>
    </row>
    <row r="14" spans="1:4" ht="15" customHeight="1">
      <c r="A14" s="332"/>
      <c r="B14" s="319"/>
      <c r="C14" s="310"/>
      <c r="D14" s="334"/>
    </row>
    <row r="15" spans="1:4" ht="15">
      <c r="A15" s="112" t="s">
        <v>82</v>
      </c>
      <c r="B15" s="76"/>
      <c r="C15" s="76"/>
      <c r="D15" s="31"/>
    </row>
    <row r="16" spans="1:4" ht="15">
      <c r="A16" s="112" t="s">
        <v>30</v>
      </c>
      <c r="B16" s="76"/>
      <c r="C16" s="76"/>
      <c r="D16" s="31"/>
    </row>
    <row r="17" spans="1:4" ht="15">
      <c r="A17" s="112" t="s">
        <v>31</v>
      </c>
      <c r="B17" s="121">
        <v>3941346.74</v>
      </c>
      <c r="C17" s="76"/>
      <c r="D17" s="29"/>
    </row>
    <row r="18" spans="1:4" ht="15">
      <c r="A18" s="112" t="s">
        <v>32</v>
      </c>
      <c r="B18" s="76"/>
      <c r="C18" s="76"/>
      <c r="D18" s="29"/>
    </row>
    <row r="19" spans="1:4" ht="15">
      <c r="A19" s="112" t="s">
        <v>61</v>
      </c>
      <c r="B19" s="76"/>
      <c r="C19" s="76"/>
      <c r="D19" s="29"/>
    </row>
    <row r="20" spans="1:4" ht="15">
      <c r="A20" s="112" t="s">
        <v>83</v>
      </c>
      <c r="B20" s="76"/>
      <c r="C20" s="76"/>
      <c r="D20" s="31"/>
    </row>
    <row r="21" spans="1:4" ht="15">
      <c r="A21" s="112" t="s">
        <v>33</v>
      </c>
      <c r="B21" s="76"/>
      <c r="C21" s="76"/>
      <c r="D21" s="29"/>
    </row>
    <row r="22" spans="1:4" ht="15">
      <c r="A22" s="113" t="s">
        <v>84</v>
      </c>
      <c r="B22" s="77"/>
      <c r="C22" s="77"/>
      <c r="D22" s="30"/>
    </row>
    <row r="23" spans="1:4" s="2" customFormat="1" ht="11.25" customHeight="1">
      <c r="A23" s="78"/>
      <c r="B23" s="78"/>
      <c r="C23" s="78"/>
      <c r="D23" s="78"/>
    </row>
    <row r="24" spans="1:4" ht="15.75">
      <c r="A24" s="208" t="s">
        <v>59</v>
      </c>
      <c r="B24" s="209">
        <v>2013</v>
      </c>
      <c r="C24" s="209">
        <v>2012</v>
      </c>
      <c r="D24" s="209">
        <v>2011</v>
      </c>
    </row>
    <row r="25" spans="1:4" ht="15">
      <c r="A25" s="210" t="s">
        <v>85</v>
      </c>
      <c r="B25" s="211">
        <f>B10+B11-B17</f>
        <v>453509.9500000002</v>
      </c>
      <c r="C25" s="211">
        <f>C10</f>
        <v>241514</v>
      </c>
      <c r="D25" s="211">
        <f>D10</f>
        <v>3731024.72</v>
      </c>
    </row>
    <row r="28" spans="1:4" ht="11.25" customHeight="1">
      <c r="A28" s="5" t="s">
        <v>169</v>
      </c>
      <c r="B28" s="5" t="s">
        <v>170</v>
      </c>
      <c r="C28" s="5"/>
      <c r="D28" s="5"/>
    </row>
    <row r="29" spans="1:4" ht="11.25" customHeight="1">
      <c r="A29" s="7" t="s">
        <v>167</v>
      </c>
      <c r="C29" s="8" t="s">
        <v>168</v>
      </c>
      <c r="D29" s="9"/>
    </row>
  </sheetData>
  <sheetProtection/>
  <mergeCells count="15">
    <mergeCell ref="A1:D1"/>
    <mergeCell ref="B7:B8"/>
    <mergeCell ref="D7:D8"/>
    <mergeCell ref="C7:C8"/>
    <mergeCell ref="A7:A8"/>
    <mergeCell ref="A2:D2"/>
    <mergeCell ref="A3:D3"/>
    <mergeCell ref="A4:D4"/>
    <mergeCell ref="A5:D5"/>
    <mergeCell ref="A12:D12"/>
    <mergeCell ref="A13:A14"/>
    <mergeCell ref="B13:B14"/>
    <mergeCell ref="C13:C14"/>
    <mergeCell ref="D13:D14"/>
    <mergeCell ref="A6:C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4"/>
  <headerFooter alignWithMargins="0">
    <oddFooter>&amp;R25
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8"/>
  <sheetViews>
    <sheetView showGridLines="0" zoomScaleSheetLayoutView="100" zoomScalePageLayoutView="0" workbookViewId="0" topLeftCell="A1">
      <selection activeCell="A4" sqref="A4:J4"/>
    </sheetView>
  </sheetViews>
  <sheetFormatPr defaultColWidth="9.140625" defaultRowHeight="11.25" customHeight="1"/>
  <cols>
    <col min="1" max="3" width="12.8515625" style="8" customWidth="1"/>
    <col min="4" max="4" width="24.00390625" style="8" customWidth="1"/>
    <col min="5" max="6" width="15.7109375" style="8" customWidth="1"/>
    <col min="7" max="7" width="20.421875" style="8" customWidth="1"/>
    <col min="8" max="8" width="13.8515625" style="8" bestFit="1" customWidth="1"/>
    <col min="9" max="16384" width="9.140625" style="8" customWidth="1"/>
  </cols>
  <sheetData>
    <row r="1" spans="1:7" ht="11.25" customHeight="1">
      <c r="A1" s="370" t="s">
        <v>166</v>
      </c>
      <c r="B1" s="370"/>
      <c r="C1" s="370"/>
      <c r="D1" s="370"/>
      <c r="E1" s="370"/>
      <c r="F1" s="370"/>
      <c r="G1" s="370"/>
    </row>
    <row r="2" spans="1:7" ht="11.25" customHeight="1">
      <c r="A2" s="370" t="s">
        <v>2</v>
      </c>
      <c r="B2" s="370"/>
      <c r="C2" s="370"/>
      <c r="D2" s="370"/>
      <c r="E2" s="370"/>
      <c r="F2" s="370"/>
      <c r="G2" s="370"/>
    </row>
    <row r="3" spans="1:7" ht="11.25" customHeight="1">
      <c r="A3" s="370" t="s">
        <v>86</v>
      </c>
      <c r="B3" s="370"/>
      <c r="C3" s="370"/>
      <c r="D3" s="370"/>
      <c r="E3" s="370"/>
      <c r="F3" s="370"/>
      <c r="G3" s="370"/>
    </row>
    <row r="4" spans="1:7" ht="15" customHeight="1">
      <c r="A4" s="367" t="s">
        <v>186</v>
      </c>
      <c r="B4" s="367"/>
      <c r="C4" s="367"/>
      <c r="D4" s="367"/>
      <c r="E4" s="367"/>
      <c r="F4" s="367"/>
      <c r="G4" s="367"/>
    </row>
    <row r="5" spans="1:7" ht="0.75" customHeight="1">
      <c r="A5" s="373"/>
      <c r="B5" s="373"/>
      <c r="C5" s="373"/>
      <c r="D5" s="373"/>
      <c r="E5" s="373"/>
      <c r="F5" s="373"/>
      <c r="G5" s="374"/>
    </row>
    <row r="6" spans="1:7" ht="11.25" customHeight="1">
      <c r="A6" s="375" t="s">
        <v>161</v>
      </c>
      <c r="B6" s="375"/>
      <c r="C6" s="375"/>
      <c r="D6" s="376"/>
      <c r="E6" s="235"/>
      <c r="F6" s="235"/>
      <c r="G6" s="236">
        <v>1</v>
      </c>
    </row>
    <row r="7" spans="1:7" ht="11.25" customHeight="1">
      <c r="A7" s="377" t="s">
        <v>87</v>
      </c>
      <c r="B7" s="378"/>
      <c r="C7" s="378"/>
      <c r="D7" s="379"/>
      <c r="E7" s="354">
        <v>2011</v>
      </c>
      <c r="F7" s="354">
        <v>2012</v>
      </c>
      <c r="G7" s="371">
        <v>2013</v>
      </c>
    </row>
    <row r="8" spans="1:7" s="41" customFormat="1" ht="11.25" customHeight="1">
      <c r="A8" s="365"/>
      <c r="B8" s="365"/>
      <c r="C8" s="365"/>
      <c r="D8" s="366"/>
      <c r="E8" s="355"/>
      <c r="F8" s="355"/>
      <c r="G8" s="372"/>
    </row>
    <row r="9" spans="1:7" s="41" customFormat="1" ht="11.25" customHeight="1">
      <c r="A9" s="239" t="s">
        <v>88</v>
      </c>
      <c r="B9" s="245"/>
      <c r="C9" s="245"/>
      <c r="D9" s="246"/>
      <c r="E9" s="242"/>
      <c r="F9" s="243"/>
      <c r="G9" s="244"/>
    </row>
    <row r="10" spans="1:7" ht="11.25" customHeight="1">
      <c r="A10" s="356" t="s">
        <v>66</v>
      </c>
      <c r="B10" s="356"/>
      <c r="C10" s="356"/>
      <c r="D10" s="357"/>
      <c r="E10" s="218">
        <v>33548234</v>
      </c>
      <c r="F10" s="219">
        <v>36562604.97</v>
      </c>
      <c r="G10" s="115">
        <f>G11+G15+G17</f>
        <v>26916441.78</v>
      </c>
    </row>
    <row r="11" spans="1:7" ht="11.25" customHeight="1">
      <c r="A11" s="356" t="s">
        <v>89</v>
      </c>
      <c r="B11" s="356"/>
      <c r="C11" s="356"/>
      <c r="D11" s="357"/>
      <c r="E11" s="218">
        <v>13763899</v>
      </c>
      <c r="F11" s="219">
        <v>10830682.69</v>
      </c>
      <c r="G11" s="220">
        <f>12391430.56+420917.45</f>
        <v>12812348.01</v>
      </c>
    </row>
    <row r="12" spans="1:7" ht="11.25" customHeight="1">
      <c r="A12" s="356" t="s">
        <v>55</v>
      </c>
      <c r="B12" s="356"/>
      <c r="C12" s="356"/>
      <c r="D12" s="357"/>
      <c r="E12" s="218"/>
      <c r="F12" s="219"/>
      <c r="G12" s="220"/>
    </row>
    <row r="13" spans="1:7" ht="11.25" customHeight="1">
      <c r="A13" s="356" t="s">
        <v>56</v>
      </c>
      <c r="B13" s="356"/>
      <c r="C13" s="356"/>
      <c r="D13" s="357"/>
      <c r="E13" s="218"/>
      <c r="F13" s="219"/>
      <c r="G13" s="220"/>
    </row>
    <row r="14" spans="1:7" ht="11.25" customHeight="1">
      <c r="A14" s="42" t="s">
        <v>90</v>
      </c>
      <c r="B14" s="45"/>
      <c r="C14" s="45"/>
      <c r="D14" s="46"/>
      <c r="E14" s="47"/>
      <c r="F14" s="169"/>
      <c r="G14" s="49"/>
    </row>
    <row r="15" spans="1:8" ht="11.25" customHeight="1">
      <c r="A15" s="358" t="s">
        <v>68</v>
      </c>
      <c r="B15" s="358"/>
      <c r="C15" s="358"/>
      <c r="D15" s="359"/>
      <c r="E15" s="47">
        <v>14607419</v>
      </c>
      <c r="F15" s="169">
        <v>23066339.02</v>
      </c>
      <c r="G15" s="49">
        <v>10347997.55</v>
      </c>
      <c r="H15" s="124"/>
    </row>
    <row r="16" spans="1:9" ht="11.25" customHeight="1">
      <c r="A16" s="358" t="s">
        <v>41</v>
      </c>
      <c r="B16" s="358"/>
      <c r="C16" s="358"/>
      <c r="D16" s="359"/>
      <c r="E16" s="47"/>
      <c r="F16" s="169"/>
      <c r="G16" s="49"/>
      <c r="H16" s="124"/>
      <c r="I16" s="124"/>
    </row>
    <row r="17" spans="1:7" ht="11.25" customHeight="1">
      <c r="A17" s="358" t="s">
        <v>69</v>
      </c>
      <c r="B17" s="358"/>
      <c r="C17" s="358"/>
      <c r="D17" s="359"/>
      <c r="E17" s="47">
        <v>5176916</v>
      </c>
      <c r="F17" s="169">
        <v>2665583.26</v>
      </c>
      <c r="G17" s="48">
        <v>3756096.22</v>
      </c>
    </row>
    <row r="18" spans="1:8" ht="11.25" customHeight="1">
      <c r="A18" s="382" t="s">
        <v>43</v>
      </c>
      <c r="B18" s="383"/>
      <c r="C18" s="383"/>
      <c r="D18" s="384"/>
      <c r="E18" s="47">
        <v>5099762</v>
      </c>
      <c r="F18" s="169">
        <v>2659475.27</v>
      </c>
      <c r="G18" s="49">
        <v>3477487.65</v>
      </c>
      <c r="H18" s="124"/>
    </row>
    <row r="19" spans="1:8" ht="11.25" customHeight="1">
      <c r="A19" s="358" t="s">
        <v>42</v>
      </c>
      <c r="B19" s="358"/>
      <c r="C19" s="358"/>
      <c r="D19" s="359"/>
      <c r="E19" s="47">
        <v>77154</v>
      </c>
      <c r="F19" s="169">
        <v>5969.96</v>
      </c>
      <c r="G19" s="49">
        <v>278608.57</v>
      </c>
      <c r="H19" s="124"/>
    </row>
    <row r="20" spans="1:7" ht="11.25" customHeight="1">
      <c r="A20" s="358" t="s">
        <v>70</v>
      </c>
      <c r="B20" s="358"/>
      <c r="C20" s="358"/>
      <c r="D20" s="359"/>
      <c r="E20" s="47"/>
      <c r="F20" s="169"/>
      <c r="G20" s="48"/>
    </row>
    <row r="21" spans="1:7" ht="11.25" customHeight="1">
      <c r="A21" s="358" t="s">
        <v>91</v>
      </c>
      <c r="B21" s="358"/>
      <c r="C21" s="358"/>
      <c r="D21" s="359"/>
      <c r="E21" s="47"/>
      <c r="F21" s="169"/>
      <c r="G21" s="49"/>
    </row>
    <row r="22" spans="1:7" ht="11.25" customHeight="1">
      <c r="A22" s="42" t="s">
        <v>44</v>
      </c>
      <c r="B22" s="45"/>
      <c r="C22" s="45"/>
      <c r="D22" s="46"/>
      <c r="E22" s="47"/>
      <c r="F22" s="169"/>
      <c r="G22" s="49"/>
    </row>
    <row r="23" spans="1:7" ht="11.25" customHeight="1">
      <c r="A23" s="358" t="s">
        <v>71</v>
      </c>
      <c r="B23" s="358"/>
      <c r="C23" s="358"/>
      <c r="D23" s="359"/>
      <c r="E23" s="47"/>
      <c r="F23" s="169"/>
      <c r="G23" s="49"/>
    </row>
    <row r="24" spans="1:7" ht="11.25" customHeight="1">
      <c r="A24" s="42" t="s">
        <v>92</v>
      </c>
      <c r="B24" s="45"/>
      <c r="C24" s="45"/>
      <c r="D24" s="46"/>
      <c r="E24" s="47"/>
      <c r="F24" s="169"/>
      <c r="G24" s="49"/>
    </row>
    <row r="25" spans="1:7" ht="11.25" customHeight="1">
      <c r="A25" s="42" t="s">
        <v>93</v>
      </c>
      <c r="B25" s="45"/>
      <c r="C25" s="45"/>
      <c r="D25" s="46"/>
      <c r="E25" s="47">
        <v>17766058</v>
      </c>
      <c r="F25" s="169">
        <v>17139447.38</v>
      </c>
      <c r="G25" s="48">
        <v>23782923.91</v>
      </c>
    </row>
    <row r="26" spans="1:7" ht="11.25" customHeight="1">
      <c r="A26" s="358" t="s">
        <v>66</v>
      </c>
      <c r="B26" s="358"/>
      <c r="C26" s="358"/>
      <c r="D26" s="359"/>
      <c r="E26" s="47"/>
      <c r="F26" s="169"/>
      <c r="G26" s="48"/>
    </row>
    <row r="27" spans="1:7" ht="11.25" customHeight="1">
      <c r="A27" s="358" t="s">
        <v>67</v>
      </c>
      <c r="B27" s="358"/>
      <c r="C27" s="358"/>
      <c r="D27" s="359"/>
      <c r="E27" s="47"/>
      <c r="F27" s="169"/>
      <c r="G27" s="48"/>
    </row>
    <row r="28" spans="1:7" ht="11.25" customHeight="1">
      <c r="A28" s="45" t="s">
        <v>94</v>
      </c>
      <c r="B28" s="45"/>
      <c r="C28" s="45"/>
      <c r="D28" s="46"/>
      <c r="E28" s="47"/>
      <c r="F28" s="169"/>
      <c r="G28" s="49"/>
    </row>
    <row r="29" spans="1:7" ht="11.25" customHeight="1">
      <c r="A29" s="358" t="s">
        <v>95</v>
      </c>
      <c r="B29" s="358"/>
      <c r="C29" s="358"/>
      <c r="D29" s="359"/>
      <c r="E29" s="47"/>
      <c r="F29" s="169"/>
      <c r="G29" s="49"/>
    </row>
    <row r="30" spans="1:7" ht="11.25" customHeight="1">
      <c r="A30" s="358" t="s">
        <v>96</v>
      </c>
      <c r="B30" s="358"/>
      <c r="C30" s="358"/>
      <c r="D30" s="359"/>
      <c r="E30" s="47"/>
      <c r="F30" s="169"/>
      <c r="G30" s="49"/>
    </row>
    <row r="31" spans="1:7" ht="11.25" customHeight="1">
      <c r="A31" s="358" t="s">
        <v>97</v>
      </c>
      <c r="B31" s="358"/>
      <c r="C31" s="358"/>
      <c r="D31" s="359"/>
      <c r="E31" s="47"/>
      <c r="F31" s="169"/>
      <c r="G31" s="49"/>
    </row>
    <row r="32" spans="1:7" ht="11.25" customHeight="1">
      <c r="A32" s="358" t="s">
        <v>98</v>
      </c>
      <c r="B32" s="358"/>
      <c r="C32" s="358"/>
      <c r="D32" s="359"/>
      <c r="E32" s="47"/>
      <c r="F32" s="169"/>
      <c r="G32" s="49"/>
    </row>
    <row r="33" spans="1:7" ht="11.25" customHeight="1">
      <c r="A33" s="358" t="s">
        <v>68</v>
      </c>
      <c r="B33" s="358"/>
      <c r="C33" s="358"/>
      <c r="D33" s="359"/>
      <c r="E33" s="47"/>
      <c r="F33" s="169"/>
      <c r="G33" s="49"/>
    </row>
    <row r="34" spans="1:7" ht="11.25" customHeight="1">
      <c r="A34" s="42" t="s">
        <v>41</v>
      </c>
      <c r="B34" s="45"/>
      <c r="C34" s="45"/>
      <c r="D34" s="46"/>
      <c r="E34" s="47"/>
      <c r="F34" s="169"/>
      <c r="G34" s="49"/>
    </row>
    <row r="35" spans="1:7" ht="11.25" customHeight="1">
      <c r="A35" s="356" t="s">
        <v>69</v>
      </c>
      <c r="B35" s="356"/>
      <c r="C35" s="356"/>
      <c r="D35" s="357"/>
      <c r="E35" s="218"/>
      <c r="F35" s="219"/>
      <c r="G35" s="220"/>
    </row>
    <row r="36" spans="1:7" ht="11.25" customHeight="1">
      <c r="A36" s="356" t="s">
        <v>70</v>
      </c>
      <c r="B36" s="356"/>
      <c r="C36" s="356"/>
      <c r="D36" s="357"/>
      <c r="E36" s="218"/>
      <c r="F36" s="219"/>
      <c r="G36" s="220"/>
    </row>
    <row r="37" spans="1:7" ht="11.25" customHeight="1">
      <c r="A37" s="356" t="s">
        <v>92</v>
      </c>
      <c r="B37" s="356"/>
      <c r="C37" s="356"/>
      <c r="D37" s="357"/>
      <c r="E37" s="218"/>
      <c r="F37" s="219">
        <v>-1640854.32</v>
      </c>
      <c r="G37" s="220">
        <v>-3145247.28</v>
      </c>
    </row>
    <row r="38" spans="1:7" ht="11.25" customHeight="1">
      <c r="A38" s="360" t="s">
        <v>99</v>
      </c>
      <c r="B38" s="360"/>
      <c r="C38" s="360"/>
      <c r="D38" s="361"/>
      <c r="E38" s="229">
        <f>E25+E10</f>
        <v>51314292</v>
      </c>
      <c r="F38" s="230">
        <f>F37+F25+F10</f>
        <v>52061198.03</v>
      </c>
      <c r="G38" s="231">
        <f>G37+G25+G10</f>
        <v>47554118.41</v>
      </c>
    </row>
    <row r="39" spans="1:7" ht="11.25" customHeight="1">
      <c r="A39" s="162"/>
      <c r="B39" s="162"/>
      <c r="C39" s="162"/>
      <c r="D39" s="162"/>
      <c r="E39" s="115"/>
      <c r="F39" s="115"/>
      <c r="G39" s="163"/>
    </row>
    <row r="40" spans="1:8" s="24" customFormat="1" ht="11.25" customHeight="1">
      <c r="A40" s="232"/>
      <c r="B40" s="232"/>
      <c r="C40" s="232"/>
      <c r="D40" s="232"/>
      <c r="E40" s="232"/>
      <c r="F40" s="232"/>
      <c r="G40" s="232"/>
      <c r="H40" s="125"/>
    </row>
    <row r="41" spans="1:7" s="24" customFormat="1" ht="11.25" customHeight="1">
      <c r="A41" s="233"/>
      <c r="B41" s="234"/>
      <c r="C41" s="234"/>
      <c r="D41" s="234"/>
      <c r="E41" s="234"/>
      <c r="F41" s="234"/>
      <c r="G41" s="234"/>
    </row>
    <row r="42" spans="1:7" s="24" customFormat="1" ht="11.25" customHeight="1">
      <c r="A42" s="367" t="s">
        <v>166</v>
      </c>
      <c r="B42" s="367"/>
      <c r="C42" s="367"/>
      <c r="D42" s="367"/>
      <c r="E42" s="367"/>
      <c r="F42" s="367"/>
      <c r="G42" s="367"/>
    </row>
    <row r="43" spans="1:7" s="24" customFormat="1" ht="11.25" customHeight="1">
      <c r="A43" s="367" t="s">
        <v>2</v>
      </c>
      <c r="B43" s="367"/>
      <c r="C43" s="367"/>
      <c r="D43" s="367"/>
      <c r="E43" s="367"/>
      <c r="F43" s="367"/>
      <c r="G43" s="367"/>
    </row>
    <row r="44" spans="1:7" s="24" customFormat="1" ht="11.25" customHeight="1">
      <c r="A44" s="367" t="s">
        <v>86</v>
      </c>
      <c r="B44" s="367"/>
      <c r="C44" s="367"/>
      <c r="D44" s="367"/>
      <c r="E44" s="367"/>
      <c r="F44" s="367"/>
      <c r="G44" s="367"/>
    </row>
    <row r="45" spans="1:7" s="24" customFormat="1" ht="11.25" customHeight="1">
      <c r="A45" s="367">
        <v>2015</v>
      </c>
      <c r="B45" s="367"/>
      <c r="C45" s="367"/>
      <c r="D45" s="367"/>
      <c r="E45" s="367"/>
      <c r="F45" s="367"/>
      <c r="G45" s="367"/>
    </row>
    <row r="46" spans="1:7" s="24" customFormat="1" ht="11.25" customHeight="1">
      <c r="A46" s="375" t="s">
        <v>161</v>
      </c>
      <c r="B46" s="375"/>
      <c r="C46" s="375"/>
      <c r="D46" s="376"/>
      <c r="E46" s="235"/>
      <c r="F46" s="235"/>
      <c r="G46" s="236">
        <v>1</v>
      </c>
    </row>
    <row r="47" spans="1:7" ht="11.25" customHeight="1">
      <c r="A47" s="362" t="s">
        <v>100</v>
      </c>
      <c r="B47" s="363"/>
      <c r="C47" s="363"/>
      <c r="D47" s="364"/>
      <c r="E47" s="237">
        <v>2011</v>
      </c>
      <c r="F47" s="368">
        <v>2012</v>
      </c>
      <c r="G47" s="368">
        <v>2013</v>
      </c>
    </row>
    <row r="48" spans="1:7" s="41" customFormat="1" ht="11.25" customHeight="1">
      <c r="A48" s="365"/>
      <c r="B48" s="365"/>
      <c r="C48" s="365"/>
      <c r="D48" s="366"/>
      <c r="E48" s="238"/>
      <c r="F48" s="369"/>
      <c r="G48" s="369"/>
    </row>
    <row r="49" spans="1:7" s="41" customFormat="1" ht="11.25" customHeight="1">
      <c r="A49" s="239" t="s">
        <v>101</v>
      </c>
      <c r="B49" s="240"/>
      <c r="C49" s="240"/>
      <c r="D49" s="241"/>
      <c r="E49" s="242"/>
      <c r="F49" s="243"/>
      <c r="G49" s="244"/>
    </row>
    <row r="50" spans="1:7" ht="11.25" customHeight="1">
      <c r="A50" s="356" t="s">
        <v>51</v>
      </c>
      <c r="B50" s="356"/>
      <c r="C50" s="356"/>
      <c r="D50" s="357"/>
      <c r="E50" s="218"/>
      <c r="F50" s="219"/>
      <c r="G50" s="115"/>
    </row>
    <row r="51" spans="1:7" ht="11.25" customHeight="1">
      <c r="A51" s="356" t="s">
        <v>45</v>
      </c>
      <c r="B51" s="356"/>
      <c r="C51" s="356"/>
      <c r="D51" s="357"/>
      <c r="E51" s="218">
        <v>38958219</v>
      </c>
      <c r="F51" s="219">
        <v>32790353.69</v>
      </c>
      <c r="G51" s="220">
        <v>33222666.03</v>
      </c>
    </row>
    <row r="52" spans="1:7" ht="11.25" customHeight="1">
      <c r="A52" s="356" t="s">
        <v>46</v>
      </c>
      <c r="B52" s="356"/>
      <c r="C52" s="356"/>
      <c r="D52" s="357"/>
      <c r="E52" s="218">
        <v>191878</v>
      </c>
      <c r="F52" s="219">
        <v>161500</v>
      </c>
      <c r="G52" s="220">
        <v>7436.9</v>
      </c>
    </row>
    <row r="53" spans="1:7" ht="11.25" customHeight="1">
      <c r="A53" s="358" t="s">
        <v>103</v>
      </c>
      <c r="B53" s="358"/>
      <c r="C53" s="358"/>
      <c r="D53" s="359"/>
      <c r="E53" s="47"/>
      <c r="F53" s="169"/>
      <c r="G53" s="48"/>
    </row>
    <row r="54" spans="1:7" ht="11.25" customHeight="1">
      <c r="A54" s="358" t="s">
        <v>34</v>
      </c>
      <c r="B54" s="358"/>
      <c r="C54" s="358"/>
      <c r="D54" s="359"/>
      <c r="E54" s="47"/>
      <c r="F54" s="169"/>
      <c r="G54" s="49"/>
    </row>
    <row r="55" spans="1:7" ht="11.25" customHeight="1">
      <c r="A55" s="358" t="s">
        <v>47</v>
      </c>
      <c r="B55" s="358"/>
      <c r="C55" s="358"/>
      <c r="D55" s="359"/>
      <c r="E55" s="47"/>
      <c r="F55" s="169"/>
      <c r="G55" s="49"/>
    </row>
    <row r="56" spans="1:7" ht="11.25" customHeight="1">
      <c r="A56" s="358" t="s">
        <v>48</v>
      </c>
      <c r="B56" s="358"/>
      <c r="C56" s="358"/>
      <c r="D56" s="359"/>
      <c r="E56" s="47">
        <v>12465779</v>
      </c>
      <c r="F56" s="169">
        <v>10492196.91</v>
      </c>
      <c r="G56" s="48"/>
    </row>
    <row r="57" spans="1:7" ht="11.25" customHeight="1">
      <c r="A57" s="358" t="s">
        <v>49</v>
      </c>
      <c r="B57" s="358"/>
      <c r="C57" s="358"/>
      <c r="D57" s="359"/>
      <c r="E57" s="47"/>
      <c r="F57" s="169"/>
      <c r="G57" s="49"/>
    </row>
    <row r="58" spans="1:7" ht="11.25" customHeight="1">
      <c r="A58" s="358" t="s">
        <v>50</v>
      </c>
      <c r="B58" s="358"/>
      <c r="C58" s="358"/>
      <c r="D58" s="359"/>
      <c r="E58" s="47"/>
      <c r="F58" s="169"/>
      <c r="G58" s="49"/>
    </row>
    <row r="59" spans="1:7" s="41" customFormat="1" ht="11.25" customHeight="1">
      <c r="A59" s="42" t="s">
        <v>102</v>
      </c>
      <c r="B59" s="50"/>
      <c r="C59" s="50"/>
      <c r="D59" s="51"/>
      <c r="E59" s="43"/>
      <c r="F59" s="170"/>
      <c r="G59" s="44"/>
    </row>
    <row r="60" spans="1:7" ht="11.25" customHeight="1">
      <c r="A60" s="356" t="s">
        <v>51</v>
      </c>
      <c r="B60" s="356"/>
      <c r="C60" s="356"/>
      <c r="D60" s="357"/>
      <c r="E60" s="218"/>
      <c r="F60" s="219"/>
      <c r="G60" s="115"/>
    </row>
    <row r="61" spans="1:7" ht="11.25" customHeight="1">
      <c r="A61" s="356" t="s">
        <v>45</v>
      </c>
      <c r="B61" s="356"/>
      <c r="C61" s="356"/>
      <c r="D61" s="357"/>
      <c r="E61" s="218"/>
      <c r="F61" s="219"/>
      <c r="G61" s="220"/>
    </row>
    <row r="62" spans="1:7" ht="11.25" customHeight="1">
      <c r="A62" s="380" t="s">
        <v>46</v>
      </c>
      <c r="B62" s="380"/>
      <c r="C62" s="380"/>
      <c r="D62" s="381"/>
      <c r="E62" s="221"/>
      <c r="F62" s="222"/>
      <c r="G62" s="223"/>
    </row>
    <row r="63" spans="1:7" ht="11.25" customHeight="1">
      <c r="A63" s="360" t="s">
        <v>104</v>
      </c>
      <c r="B63" s="360"/>
      <c r="C63" s="360"/>
      <c r="D63" s="361"/>
      <c r="E63" s="221">
        <v>51615877</v>
      </c>
      <c r="F63" s="222">
        <f>SUM(F51:F56)</f>
        <v>43444050.6</v>
      </c>
      <c r="G63" s="223">
        <f>SUM(G51:G56)</f>
        <v>33230102.93</v>
      </c>
    </row>
    <row r="64" spans="1:7" s="58" customFormat="1" ht="20.25" customHeight="1">
      <c r="A64" s="389" t="s">
        <v>105</v>
      </c>
      <c r="B64" s="389"/>
      <c r="C64" s="389"/>
      <c r="D64" s="390"/>
      <c r="E64" s="224">
        <v>-301584</v>
      </c>
      <c r="F64" s="225">
        <f>F38-F63</f>
        <v>8617147.43</v>
      </c>
      <c r="G64" s="226">
        <f>G38-G63</f>
        <v>14324015.479999997</v>
      </c>
    </row>
    <row r="65" spans="1:7" ht="11.25" customHeight="1">
      <c r="A65" s="391" t="s">
        <v>114</v>
      </c>
      <c r="B65" s="392"/>
      <c r="C65" s="392"/>
      <c r="D65" s="393"/>
      <c r="E65" s="354">
        <v>2011</v>
      </c>
      <c r="F65" s="354">
        <v>2012</v>
      </c>
      <c r="G65" s="368">
        <v>2013</v>
      </c>
    </row>
    <row r="66" spans="1:7" ht="11.25" customHeight="1">
      <c r="A66" s="394"/>
      <c r="B66" s="394"/>
      <c r="C66" s="394"/>
      <c r="D66" s="395"/>
      <c r="E66" s="355"/>
      <c r="F66" s="355"/>
      <c r="G66" s="369"/>
    </row>
    <row r="67" spans="1:7" s="24" customFormat="1" ht="11.25" customHeight="1">
      <c r="A67" s="227" t="s">
        <v>106</v>
      </c>
      <c r="B67" s="114"/>
      <c r="C67" s="114"/>
      <c r="D67" s="228"/>
      <c r="E67" s="218"/>
      <c r="F67" s="218"/>
      <c r="G67" s="115"/>
    </row>
    <row r="68" spans="1:7" s="24" customFormat="1" ht="11.25" customHeight="1">
      <c r="A68" s="42" t="s">
        <v>107</v>
      </c>
      <c r="B68" s="45"/>
      <c r="C68" s="45"/>
      <c r="D68" s="46"/>
      <c r="E68" s="47"/>
      <c r="F68" s="47"/>
      <c r="G68" s="48"/>
    </row>
    <row r="69" spans="1:7" s="24" customFormat="1" ht="11.25" customHeight="1">
      <c r="A69" s="42" t="s">
        <v>108</v>
      </c>
      <c r="B69" s="45"/>
      <c r="C69" s="45"/>
      <c r="D69" s="46"/>
      <c r="E69" s="47"/>
      <c r="F69" s="47"/>
      <c r="G69" s="48">
        <v>6468325.56</v>
      </c>
    </row>
    <row r="70" spans="1:7" s="24" customFormat="1" ht="11.25" customHeight="1">
      <c r="A70" s="42" t="s">
        <v>109</v>
      </c>
      <c r="B70" s="45"/>
      <c r="C70" s="45"/>
      <c r="D70" s="46"/>
      <c r="E70" s="47"/>
      <c r="F70" s="47"/>
      <c r="G70" s="48"/>
    </row>
    <row r="71" spans="1:7" s="24" customFormat="1" ht="11.25" customHeight="1">
      <c r="A71" s="42" t="s">
        <v>110</v>
      </c>
      <c r="B71" s="45"/>
      <c r="C71" s="45"/>
      <c r="D71" s="46"/>
      <c r="E71" s="47"/>
      <c r="F71" s="47"/>
      <c r="G71" s="48"/>
    </row>
    <row r="72" spans="1:7" s="24" customFormat="1" ht="11.25" customHeight="1">
      <c r="A72" s="42" t="s">
        <v>111</v>
      </c>
      <c r="B72" s="45"/>
      <c r="C72" s="45"/>
      <c r="D72" s="46"/>
      <c r="E72" s="47"/>
      <c r="F72" s="47"/>
      <c r="G72" s="48"/>
    </row>
    <row r="73" spans="1:7" s="24" customFormat="1" ht="11.25" customHeight="1">
      <c r="A73" s="42" t="s">
        <v>112</v>
      </c>
      <c r="B73" s="45"/>
      <c r="C73" s="45"/>
      <c r="D73" s="46"/>
      <c r="E73" s="47"/>
      <c r="F73" s="47"/>
      <c r="G73" s="48"/>
    </row>
    <row r="74" spans="1:7" s="24" customFormat="1" ht="11.25" customHeight="1">
      <c r="A74" s="42" t="s">
        <v>113</v>
      </c>
      <c r="B74" s="45"/>
      <c r="C74" s="45"/>
      <c r="D74" s="46"/>
      <c r="E74" s="47"/>
      <c r="F74" s="47"/>
      <c r="G74" s="48"/>
    </row>
    <row r="75" spans="1:7" s="24" customFormat="1" ht="11.25" customHeight="1">
      <c r="A75" s="59" t="s">
        <v>110</v>
      </c>
      <c r="B75" s="52"/>
      <c r="C75" s="52"/>
      <c r="D75" s="53"/>
      <c r="E75" s="54"/>
      <c r="F75" s="54"/>
      <c r="G75" s="55"/>
    </row>
    <row r="76" spans="1:7" ht="11.25" customHeight="1">
      <c r="A76" s="60" t="s">
        <v>115</v>
      </c>
      <c r="B76" s="61"/>
      <c r="C76" s="61"/>
      <c r="D76" s="62"/>
      <c r="E76" s="56"/>
      <c r="F76" s="56"/>
      <c r="G76" s="57"/>
    </row>
    <row r="77" spans="1:7" ht="11.25" customHeight="1">
      <c r="A77" s="396" t="s">
        <v>116</v>
      </c>
      <c r="B77" s="396"/>
      <c r="C77" s="396"/>
      <c r="D77" s="397"/>
      <c r="E77" s="56"/>
      <c r="F77" s="56"/>
      <c r="G77" s="57"/>
    </row>
    <row r="78" spans="1:7" ht="11.25" customHeight="1">
      <c r="A78" s="114"/>
      <c r="B78" s="114"/>
      <c r="C78" s="114"/>
      <c r="D78" s="114"/>
      <c r="E78" s="115"/>
      <c r="F78" s="115"/>
      <c r="G78" s="163"/>
    </row>
    <row r="79" spans="1:7" s="41" customFormat="1" ht="11.25" customHeight="1">
      <c r="A79" s="63"/>
      <c r="B79" s="8"/>
      <c r="C79" s="8"/>
      <c r="D79" s="8"/>
      <c r="E79" s="8"/>
      <c r="F79" s="64"/>
      <c r="G79" s="65"/>
    </row>
    <row r="80" spans="1:7" s="41" customFormat="1" ht="11.25" customHeight="1">
      <c r="A80" s="165"/>
      <c r="B80" s="8"/>
      <c r="C80" s="8"/>
      <c r="D80" s="8"/>
      <c r="E80" s="8"/>
      <c r="F80" s="64"/>
      <c r="G80" s="65"/>
    </row>
    <row r="81" spans="1:7" s="41" customFormat="1" ht="11.25" customHeight="1">
      <c r="A81" s="370" t="s">
        <v>166</v>
      </c>
      <c r="B81" s="370"/>
      <c r="C81" s="370"/>
      <c r="D81" s="370"/>
      <c r="E81" s="370"/>
      <c r="F81" s="370"/>
      <c r="G81" s="370"/>
    </row>
    <row r="82" spans="1:7" ht="11.25" customHeight="1">
      <c r="A82" s="370" t="s">
        <v>2</v>
      </c>
      <c r="B82" s="370"/>
      <c r="C82" s="370"/>
      <c r="D82" s="370"/>
      <c r="E82" s="370"/>
      <c r="F82" s="370"/>
      <c r="G82" s="370"/>
    </row>
    <row r="83" spans="1:7" ht="11.25" customHeight="1">
      <c r="A83" s="370" t="s">
        <v>117</v>
      </c>
      <c r="B83" s="370"/>
      <c r="C83" s="370"/>
      <c r="D83" s="370"/>
      <c r="E83" s="370"/>
      <c r="F83" s="370"/>
      <c r="G83" s="370"/>
    </row>
    <row r="84" spans="1:7" ht="11.25" customHeight="1">
      <c r="A84" s="370">
        <v>2015</v>
      </c>
      <c r="B84" s="370"/>
      <c r="C84" s="370"/>
      <c r="D84" s="370"/>
      <c r="E84" s="370"/>
      <c r="F84" s="370"/>
      <c r="G84" s="370"/>
    </row>
    <row r="85" spans="1:7" ht="11.25" customHeight="1">
      <c r="A85" s="66"/>
      <c r="B85" s="66"/>
      <c r="C85" s="66"/>
      <c r="D85" s="66"/>
      <c r="E85" s="66"/>
      <c r="F85" s="66"/>
      <c r="G85" s="66"/>
    </row>
    <row r="86" spans="1:7" ht="11.25" customHeight="1">
      <c r="A86" s="42" t="s">
        <v>162</v>
      </c>
      <c r="B86" s="45"/>
      <c r="C86" s="45"/>
      <c r="D86" s="45"/>
      <c r="E86" s="67"/>
      <c r="F86" s="67"/>
      <c r="G86" s="68">
        <v>1</v>
      </c>
    </row>
    <row r="87" spans="1:7" ht="11.25" customHeight="1">
      <c r="A87" s="351" t="s">
        <v>60</v>
      </c>
      <c r="B87" s="387" t="s">
        <v>87</v>
      </c>
      <c r="C87" s="388"/>
      <c r="D87" s="212" t="s">
        <v>100</v>
      </c>
      <c r="E87" s="387" t="s">
        <v>119</v>
      </c>
      <c r="F87" s="388"/>
      <c r="G87" s="213" t="s">
        <v>37</v>
      </c>
    </row>
    <row r="88" spans="1:7" ht="11.25" customHeight="1">
      <c r="A88" s="352"/>
      <c r="B88" s="385" t="s">
        <v>118</v>
      </c>
      <c r="C88" s="386"/>
      <c r="D88" s="214" t="s">
        <v>118</v>
      </c>
      <c r="E88" s="385" t="s">
        <v>120</v>
      </c>
      <c r="F88" s="386"/>
      <c r="G88" s="215" t="s">
        <v>38</v>
      </c>
    </row>
    <row r="89" spans="1:7" ht="11.25" customHeight="1">
      <c r="A89" s="353"/>
      <c r="B89" s="398"/>
      <c r="C89" s="399"/>
      <c r="D89" s="216"/>
      <c r="E89" s="398"/>
      <c r="F89" s="399"/>
      <c r="G89" s="217"/>
    </row>
    <row r="90" spans="1:7" s="24" customFormat="1" ht="11.25" customHeight="1">
      <c r="A90" s="70">
        <v>2013</v>
      </c>
      <c r="B90" s="345">
        <v>47554118.41</v>
      </c>
      <c r="C90" s="346"/>
      <c r="D90" s="69">
        <v>33230102.93</v>
      </c>
      <c r="E90" s="349">
        <f>B90-D90</f>
        <v>14324015.479999997</v>
      </c>
      <c r="F90" s="350"/>
      <c r="G90" s="69">
        <v>157122194.15</v>
      </c>
    </row>
    <row r="91" spans="1:7" s="24" customFormat="1" ht="11.25" customHeight="1">
      <c r="A91" s="70">
        <v>2014</v>
      </c>
      <c r="B91" s="345">
        <v>11694365.8</v>
      </c>
      <c r="C91" s="346"/>
      <c r="D91" s="71">
        <v>3372206.92</v>
      </c>
      <c r="E91" s="341">
        <f aca="true" t="shared" si="0" ref="E91:E112">B91-D91</f>
        <v>8322158.880000001</v>
      </c>
      <c r="F91" s="342"/>
      <c r="G91" s="71">
        <f>E91+G90</f>
        <v>165444353.03</v>
      </c>
    </row>
    <row r="92" spans="1:8" s="24" customFormat="1" ht="11.25" customHeight="1">
      <c r="A92" s="70">
        <v>2015</v>
      </c>
      <c r="B92" s="345">
        <v>12510053.23</v>
      </c>
      <c r="C92" s="346"/>
      <c r="D92" s="71">
        <v>4037275.15</v>
      </c>
      <c r="E92" s="341">
        <f t="shared" si="0"/>
        <v>8472778.08</v>
      </c>
      <c r="F92" s="342"/>
      <c r="G92" s="71">
        <f>G91+E92</f>
        <v>173917131.11</v>
      </c>
      <c r="H92" s="125"/>
    </row>
    <row r="93" spans="1:7" s="24" customFormat="1" ht="11.25" customHeight="1">
      <c r="A93" s="70">
        <v>2016</v>
      </c>
      <c r="B93" s="345">
        <v>13313589.02</v>
      </c>
      <c r="C93" s="346"/>
      <c r="D93" s="71">
        <v>4419594.12</v>
      </c>
      <c r="E93" s="341">
        <f t="shared" si="0"/>
        <v>8893994.899999999</v>
      </c>
      <c r="F93" s="342"/>
      <c r="G93" s="71">
        <f aca="true" t="shared" si="1" ref="G93:G112">G92+E93</f>
        <v>182811126.01000002</v>
      </c>
    </row>
    <row r="94" spans="1:7" s="24" customFormat="1" ht="11.25" customHeight="1">
      <c r="A94" s="70">
        <v>2017</v>
      </c>
      <c r="B94" s="345">
        <v>13804736.5</v>
      </c>
      <c r="C94" s="346"/>
      <c r="D94" s="71">
        <v>4728348.01</v>
      </c>
      <c r="E94" s="341">
        <f>B94-D94</f>
        <v>9076388.49</v>
      </c>
      <c r="F94" s="342"/>
      <c r="G94" s="71">
        <f t="shared" si="1"/>
        <v>191887514.50000003</v>
      </c>
    </row>
    <row r="95" spans="1:7" s="24" customFormat="1" ht="11.25" customHeight="1">
      <c r="A95" s="70">
        <v>2018</v>
      </c>
      <c r="B95" s="345">
        <v>14058699.64</v>
      </c>
      <c r="C95" s="346"/>
      <c r="D95" s="71">
        <v>4994886.89</v>
      </c>
      <c r="E95" s="341">
        <f t="shared" si="0"/>
        <v>9063812.75</v>
      </c>
      <c r="F95" s="342"/>
      <c r="G95" s="71">
        <f t="shared" si="1"/>
        <v>200951327.25000003</v>
      </c>
    </row>
    <row r="96" spans="1:7" s="24" customFormat="1" ht="11.25" customHeight="1">
      <c r="A96" s="70">
        <v>2019</v>
      </c>
      <c r="B96" s="345">
        <v>14670000.84</v>
      </c>
      <c r="C96" s="346"/>
      <c r="D96" s="71">
        <v>5411369.11</v>
      </c>
      <c r="E96" s="341">
        <f t="shared" si="0"/>
        <v>9258631.73</v>
      </c>
      <c r="F96" s="342"/>
      <c r="G96" s="71">
        <f t="shared" si="1"/>
        <v>210209958.98000002</v>
      </c>
    </row>
    <row r="97" spans="1:7" s="24" customFormat="1" ht="11.25" customHeight="1">
      <c r="A97" s="70">
        <v>2020</v>
      </c>
      <c r="B97" s="345">
        <v>15239975.43</v>
      </c>
      <c r="C97" s="346"/>
      <c r="D97" s="71">
        <v>5921160.13</v>
      </c>
      <c r="E97" s="341">
        <f t="shared" si="0"/>
        <v>9318815.3</v>
      </c>
      <c r="F97" s="342"/>
      <c r="G97" s="71">
        <f t="shared" si="1"/>
        <v>219528774.28000003</v>
      </c>
    </row>
    <row r="98" spans="1:7" s="24" customFormat="1" ht="11.25" customHeight="1">
      <c r="A98" s="70">
        <v>2021</v>
      </c>
      <c r="B98" s="345">
        <v>15828619.73</v>
      </c>
      <c r="C98" s="346"/>
      <c r="D98" s="71">
        <v>6532307.84</v>
      </c>
      <c r="E98" s="341">
        <f t="shared" si="0"/>
        <v>9296311.89</v>
      </c>
      <c r="F98" s="342"/>
      <c r="G98" s="71">
        <f t="shared" si="1"/>
        <v>228825086.17000002</v>
      </c>
    </row>
    <row r="99" spans="1:7" s="24" customFormat="1" ht="11.25" customHeight="1">
      <c r="A99" s="70">
        <v>2022</v>
      </c>
      <c r="B99" s="345">
        <v>16446837.67</v>
      </c>
      <c r="C99" s="346"/>
      <c r="D99" s="71">
        <v>7256644.96</v>
      </c>
      <c r="E99" s="341">
        <f t="shared" si="0"/>
        <v>9190192.71</v>
      </c>
      <c r="F99" s="342"/>
      <c r="G99" s="71">
        <f t="shared" si="1"/>
        <v>238015278.88000003</v>
      </c>
    </row>
    <row r="100" spans="1:7" s="24" customFormat="1" ht="11.25" customHeight="1">
      <c r="A100" s="70">
        <v>2023</v>
      </c>
      <c r="B100" s="345">
        <v>17122734.12</v>
      </c>
      <c r="C100" s="346"/>
      <c r="D100" s="71">
        <v>5273579.47</v>
      </c>
      <c r="E100" s="341">
        <f t="shared" si="0"/>
        <v>11849154.650000002</v>
      </c>
      <c r="F100" s="342"/>
      <c r="G100" s="71">
        <f t="shared" si="1"/>
        <v>249864433.53000003</v>
      </c>
    </row>
    <row r="101" spans="1:7" s="24" customFormat="1" ht="11.25" customHeight="1">
      <c r="A101" s="70">
        <v>2024</v>
      </c>
      <c r="B101" s="345">
        <v>17770462.33</v>
      </c>
      <c r="C101" s="346"/>
      <c r="D101" s="71">
        <v>9339348.37</v>
      </c>
      <c r="E101" s="341">
        <f t="shared" si="0"/>
        <v>8431113.959999999</v>
      </c>
      <c r="F101" s="342"/>
      <c r="G101" s="71">
        <f t="shared" si="1"/>
        <v>258295547.49000004</v>
      </c>
    </row>
    <row r="102" spans="1:7" s="24" customFormat="1" ht="11.25" customHeight="1">
      <c r="A102" s="70">
        <v>2025</v>
      </c>
      <c r="B102" s="345">
        <v>18431492.95</v>
      </c>
      <c r="C102" s="346"/>
      <c r="D102" s="71">
        <v>10900899.57</v>
      </c>
      <c r="E102" s="341">
        <f t="shared" si="0"/>
        <v>7530593.379999999</v>
      </c>
      <c r="F102" s="342"/>
      <c r="G102" s="71">
        <f t="shared" si="1"/>
        <v>265826140.87000003</v>
      </c>
    </row>
    <row r="103" spans="1:7" s="24" customFormat="1" ht="11.25" customHeight="1">
      <c r="A103" s="70">
        <v>2026</v>
      </c>
      <c r="B103" s="345">
        <v>19068394.81</v>
      </c>
      <c r="C103" s="346"/>
      <c r="D103" s="71">
        <v>12832919.95</v>
      </c>
      <c r="E103" s="341">
        <f t="shared" si="0"/>
        <v>6235474.859999999</v>
      </c>
      <c r="F103" s="342"/>
      <c r="G103" s="71">
        <f t="shared" si="1"/>
        <v>272061615.73</v>
      </c>
    </row>
    <row r="104" spans="1:7" s="24" customFormat="1" ht="11.25" customHeight="1">
      <c r="A104" s="70">
        <v>2027</v>
      </c>
      <c r="B104" s="345">
        <v>19594928.89</v>
      </c>
      <c r="C104" s="346"/>
      <c r="D104" s="71">
        <v>15073063.89</v>
      </c>
      <c r="E104" s="341">
        <f t="shared" si="0"/>
        <v>4521865</v>
      </c>
      <c r="F104" s="342"/>
      <c r="G104" s="71">
        <f t="shared" si="1"/>
        <v>276583480.73</v>
      </c>
    </row>
    <row r="105" spans="1:7" s="24" customFormat="1" ht="11.25" customHeight="1">
      <c r="A105" s="70">
        <v>2028</v>
      </c>
      <c r="B105" s="345">
        <v>20081569.73</v>
      </c>
      <c r="C105" s="346"/>
      <c r="D105" s="71">
        <v>16920103.97</v>
      </c>
      <c r="E105" s="341">
        <f t="shared" si="0"/>
        <v>3161465.7600000016</v>
      </c>
      <c r="F105" s="342"/>
      <c r="G105" s="71">
        <f t="shared" si="1"/>
        <v>279744946.49</v>
      </c>
    </row>
    <row r="106" spans="1:7" s="24" customFormat="1" ht="11.25" customHeight="1">
      <c r="A106" s="70">
        <v>2029</v>
      </c>
      <c r="B106" s="345">
        <v>20462016.63</v>
      </c>
      <c r="C106" s="346"/>
      <c r="D106" s="71">
        <v>18964451.52</v>
      </c>
      <c r="E106" s="341">
        <f t="shared" si="0"/>
        <v>1497565.1099999994</v>
      </c>
      <c r="F106" s="342"/>
      <c r="G106" s="71">
        <f t="shared" si="1"/>
        <v>281242511.6</v>
      </c>
    </row>
    <row r="107" spans="1:7" s="24" customFormat="1" ht="11.25" customHeight="1">
      <c r="A107" s="70">
        <v>2030</v>
      </c>
      <c r="B107" s="345">
        <v>20845626.05</v>
      </c>
      <c r="C107" s="346"/>
      <c r="D107" s="71">
        <v>21533643.82</v>
      </c>
      <c r="E107" s="341">
        <f t="shared" si="0"/>
        <v>-688017.7699999996</v>
      </c>
      <c r="F107" s="342"/>
      <c r="G107" s="71">
        <f t="shared" si="1"/>
        <v>280554493.83000004</v>
      </c>
    </row>
    <row r="108" spans="1:7" s="24" customFormat="1" ht="11.25" customHeight="1">
      <c r="A108" s="70">
        <v>2031</v>
      </c>
      <c r="B108" s="345">
        <v>21079478.1</v>
      </c>
      <c r="C108" s="346"/>
      <c r="D108" s="71">
        <v>24660835.72</v>
      </c>
      <c r="E108" s="341">
        <f t="shared" si="0"/>
        <v>-3581357.6199999973</v>
      </c>
      <c r="F108" s="342"/>
      <c r="G108" s="71">
        <f t="shared" si="1"/>
        <v>276973136.21000004</v>
      </c>
    </row>
    <row r="109" spans="1:7" s="24" customFormat="1" ht="11.25" customHeight="1">
      <c r="A109" s="70">
        <v>2032</v>
      </c>
      <c r="B109" s="345">
        <v>21307975.25</v>
      </c>
      <c r="C109" s="346"/>
      <c r="D109" s="71">
        <v>28215725.79</v>
      </c>
      <c r="E109" s="341">
        <f t="shared" si="0"/>
        <v>-6907750.539999999</v>
      </c>
      <c r="F109" s="342"/>
      <c r="G109" s="71">
        <f t="shared" si="1"/>
        <v>270065385.67</v>
      </c>
    </row>
    <row r="110" spans="1:7" s="24" customFormat="1" ht="11.25" customHeight="1">
      <c r="A110" s="70">
        <v>2033</v>
      </c>
      <c r="B110" s="345">
        <v>21591380.88</v>
      </c>
      <c r="C110" s="346"/>
      <c r="D110" s="71">
        <v>29431670.31</v>
      </c>
      <c r="E110" s="341">
        <f t="shared" si="0"/>
        <v>-7840289.43</v>
      </c>
      <c r="F110" s="342"/>
      <c r="G110" s="71">
        <f t="shared" si="1"/>
        <v>262225096.24</v>
      </c>
    </row>
    <row r="111" spans="1:7" s="24" customFormat="1" ht="11.25" customHeight="1">
      <c r="A111" s="70">
        <v>2034</v>
      </c>
      <c r="B111" s="345">
        <v>21701971.85</v>
      </c>
      <c r="C111" s="346"/>
      <c r="D111" s="71">
        <v>35013824.64</v>
      </c>
      <c r="E111" s="341">
        <f t="shared" si="0"/>
        <v>-13311852.79</v>
      </c>
      <c r="F111" s="342"/>
      <c r="G111" s="71">
        <f t="shared" si="1"/>
        <v>248913243.45000002</v>
      </c>
    </row>
    <row r="112" spans="1:7" s="24" customFormat="1" ht="11.25" customHeight="1">
      <c r="A112" s="72">
        <v>2035</v>
      </c>
      <c r="B112" s="347">
        <v>21828325.35</v>
      </c>
      <c r="C112" s="348"/>
      <c r="D112" s="168">
        <v>38614854.65</v>
      </c>
      <c r="E112" s="343">
        <f t="shared" si="0"/>
        <v>-16786529.299999997</v>
      </c>
      <c r="F112" s="344"/>
      <c r="G112" s="73">
        <f t="shared" si="1"/>
        <v>232126714.15000004</v>
      </c>
    </row>
    <row r="113" spans="1:7" ht="11.25" customHeight="1">
      <c r="A113" s="19"/>
      <c r="B113" s="21"/>
      <c r="C113" s="21"/>
      <c r="D113" s="19"/>
      <c r="E113" s="19"/>
      <c r="F113" s="19"/>
      <c r="G113" s="19"/>
    </row>
    <row r="114" spans="1:7" ht="11.25" customHeight="1">
      <c r="A114" s="74"/>
      <c r="B114" s="24"/>
      <c r="C114" s="24"/>
      <c r="D114" s="24"/>
      <c r="E114" s="24"/>
      <c r="F114" s="24"/>
      <c r="G114" s="24"/>
    </row>
    <row r="117" spans="1:6" ht="11.25" customHeight="1">
      <c r="A117" s="300" t="s">
        <v>171</v>
      </c>
      <c r="B117" s="300"/>
      <c r="C117" s="300"/>
      <c r="D117" s="300" t="s">
        <v>172</v>
      </c>
      <c r="E117" s="300"/>
      <c r="F117" s="300"/>
    </row>
    <row r="118" spans="2:5" ht="11.25" customHeight="1">
      <c r="B118" s="8" t="s">
        <v>167</v>
      </c>
      <c r="E118" s="8" t="s">
        <v>168</v>
      </c>
    </row>
  </sheetData>
  <sheetProtection/>
  <mergeCells count="121">
    <mergeCell ref="A64:D64"/>
    <mergeCell ref="A63:D63"/>
    <mergeCell ref="A65:D66"/>
    <mergeCell ref="A117:C117"/>
    <mergeCell ref="D117:F117"/>
    <mergeCell ref="A46:D46"/>
    <mergeCell ref="A77:D77"/>
    <mergeCell ref="E89:F89"/>
    <mergeCell ref="B89:C89"/>
    <mergeCell ref="E88:F88"/>
    <mergeCell ref="A83:G83"/>
    <mergeCell ref="A82:G82"/>
    <mergeCell ref="A81:G81"/>
    <mergeCell ref="E65:E66"/>
    <mergeCell ref="F65:F66"/>
    <mergeCell ref="G65:G66"/>
    <mergeCell ref="B88:C88"/>
    <mergeCell ref="E87:F87"/>
    <mergeCell ref="B87:C87"/>
    <mergeCell ref="A61:D61"/>
    <mergeCell ref="A60:D60"/>
    <mergeCell ref="A29:D29"/>
    <mergeCell ref="A53:D53"/>
    <mergeCell ref="A56:D56"/>
    <mergeCell ref="A84:G84"/>
    <mergeCell ref="A62:D62"/>
    <mergeCell ref="A58:D58"/>
    <mergeCell ref="A10:D10"/>
    <mergeCell ref="A36:D36"/>
    <mergeCell ref="A37:D37"/>
    <mergeCell ref="A33:D33"/>
    <mergeCell ref="A21:D21"/>
    <mergeCell ref="A18:D18"/>
    <mergeCell ref="A54:D54"/>
    <mergeCell ref="E7:E8"/>
    <mergeCell ref="A15:D15"/>
    <mergeCell ref="A26:D26"/>
    <mergeCell ref="A16:D16"/>
    <mergeCell ref="A27:D27"/>
    <mergeCell ref="A23:D23"/>
    <mergeCell ref="A17:D17"/>
    <mergeCell ref="A19:D19"/>
    <mergeCell ref="A20:D20"/>
    <mergeCell ref="F47:F48"/>
    <mergeCell ref="A1:G1"/>
    <mergeCell ref="A2:G2"/>
    <mergeCell ref="A3:G3"/>
    <mergeCell ref="G7:G8"/>
    <mergeCell ref="A4:G4"/>
    <mergeCell ref="A5:G5"/>
    <mergeCell ref="A6:D6"/>
    <mergeCell ref="G47:G48"/>
    <mergeCell ref="A7:D8"/>
    <mergeCell ref="A57:D57"/>
    <mergeCell ref="A38:D38"/>
    <mergeCell ref="A50:D50"/>
    <mergeCell ref="A47:D48"/>
    <mergeCell ref="A52:D52"/>
    <mergeCell ref="A51:D51"/>
    <mergeCell ref="A42:G42"/>
    <mergeCell ref="A45:G45"/>
    <mergeCell ref="A44:G44"/>
    <mergeCell ref="A43:G43"/>
    <mergeCell ref="A87:A89"/>
    <mergeCell ref="F7:F8"/>
    <mergeCell ref="A11:D11"/>
    <mergeCell ref="A12:D12"/>
    <mergeCell ref="A13:D13"/>
    <mergeCell ref="A55:D55"/>
    <mergeCell ref="A30:D30"/>
    <mergeCell ref="A31:D31"/>
    <mergeCell ref="A32:D32"/>
    <mergeCell ref="A35:D35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</mergeCells>
  <printOptions horizontalCentered="1"/>
  <pageMargins left="0.7874015748031497" right="0.7874015748031497" top="0.984251968503937" bottom="0.984251968503937" header="0.5118110236220472" footer="0.5118110236220472"/>
  <pageSetup firstPageNumber="26" useFirstPageNumber="1" horizontalDpi="600" verticalDpi="600" orientation="landscape" paperSize="9" scale="99" r:id="rId4"/>
  <headerFooter alignWithMargins="0">
    <oddFooter>&amp;R
</oddFooter>
  </headerFooter>
  <rowBreaks count="1" manualBreakCount="1">
    <brk id="39" max="6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showGridLines="0" view="pageBreakPreview" zoomScaleSheetLayoutView="100" zoomScalePageLayoutView="0" workbookViewId="0" topLeftCell="A5">
      <selection activeCell="G36" sqref="G36"/>
    </sheetView>
  </sheetViews>
  <sheetFormatPr defaultColWidth="9.140625" defaultRowHeight="11.25" customHeight="1"/>
  <cols>
    <col min="1" max="1" width="20.00390625" style="1" customWidth="1"/>
    <col min="2" max="2" width="18.421875" style="1" customWidth="1"/>
    <col min="3" max="3" width="18.140625" style="1" customWidth="1"/>
    <col min="4" max="4" width="13.140625" style="1" customWidth="1"/>
    <col min="5" max="5" width="12.00390625" style="1" customWidth="1"/>
    <col min="6" max="6" width="11.57421875" style="1" customWidth="1"/>
    <col min="7" max="7" width="19.00390625" style="1" customWidth="1"/>
    <col min="8" max="16384" width="9.140625" style="1" customWidth="1"/>
  </cols>
  <sheetData>
    <row r="1" spans="1:7" ht="15.75">
      <c r="A1" s="25" t="s">
        <v>163</v>
      </c>
      <c r="B1" s="25"/>
      <c r="C1" s="25"/>
      <c r="D1" s="25"/>
      <c r="E1" s="25"/>
      <c r="F1" s="25"/>
      <c r="G1" s="25"/>
    </row>
    <row r="2" spans="1:7" ht="11.25" customHeight="1">
      <c r="A2" s="26"/>
      <c r="B2" s="34"/>
      <c r="C2" s="34"/>
      <c r="D2" s="34"/>
      <c r="E2" s="34"/>
      <c r="F2" s="34"/>
      <c r="G2" s="27"/>
    </row>
    <row r="3" spans="1:7" ht="15">
      <c r="A3" s="301" t="s">
        <v>166</v>
      </c>
      <c r="B3" s="302"/>
      <c r="C3" s="302"/>
      <c r="D3" s="302"/>
      <c r="E3" s="302"/>
      <c r="F3" s="302"/>
      <c r="G3" s="303"/>
    </row>
    <row r="4" spans="1:7" ht="15">
      <c r="A4" s="301" t="s">
        <v>165</v>
      </c>
      <c r="B4" s="302"/>
      <c r="C4" s="302"/>
      <c r="D4" s="302"/>
      <c r="E4" s="302"/>
      <c r="F4" s="302"/>
      <c r="G4" s="303"/>
    </row>
    <row r="5" spans="1:7" ht="15">
      <c r="A5" s="301" t="s">
        <v>2</v>
      </c>
      <c r="B5" s="302"/>
      <c r="C5" s="302"/>
      <c r="D5" s="302"/>
      <c r="E5" s="302"/>
      <c r="F5" s="302"/>
      <c r="G5" s="303"/>
    </row>
    <row r="6" spans="1:7" ht="15.75">
      <c r="A6" s="282" t="s">
        <v>35</v>
      </c>
      <c r="B6" s="283"/>
      <c r="C6" s="283"/>
      <c r="D6" s="283"/>
      <c r="E6" s="283"/>
      <c r="F6" s="283"/>
      <c r="G6" s="284"/>
    </row>
    <row r="7" spans="1:7" ht="15">
      <c r="A7" s="301">
        <v>2014</v>
      </c>
      <c r="B7" s="302"/>
      <c r="C7" s="302"/>
      <c r="D7" s="302"/>
      <c r="E7" s="302"/>
      <c r="F7" s="302"/>
      <c r="G7" s="303"/>
    </row>
    <row r="8" spans="1:7" ht="11.25" customHeight="1">
      <c r="A8" s="26"/>
      <c r="B8" s="34"/>
      <c r="C8" s="34"/>
      <c r="D8" s="34"/>
      <c r="E8" s="34"/>
      <c r="F8" s="34"/>
      <c r="G8" s="27"/>
    </row>
    <row r="9" spans="1:7" ht="15">
      <c r="A9" s="117" t="s">
        <v>164</v>
      </c>
      <c r="B9" s="35"/>
      <c r="C9" s="35"/>
      <c r="D9" s="35"/>
      <c r="E9" s="35"/>
      <c r="F9" s="36"/>
      <c r="G9" s="37">
        <v>1</v>
      </c>
    </row>
    <row r="10" spans="1:7" s="3" customFormat="1" ht="15">
      <c r="A10" s="405" t="s">
        <v>121</v>
      </c>
      <c r="B10" s="408" t="s">
        <v>122</v>
      </c>
      <c r="C10" s="411" t="s">
        <v>123</v>
      </c>
      <c r="D10" s="408" t="s">
        <v>124</v>
      </c>
      <c r="E10" s="414"/>
      <c r="F10" s="405"/>
      <c r="G10" s="408" t="s">
        <v>125</v>
      </c>
    </row>
    <row r="11" spans="1:7" s="3" customFormat="1" ht="15">
      <c r="A11" s="406"/>
      <c r="B11" s="409"/>
      <c r="C11" s="412"/>
      <c r="D11" s="410"/>
      <c r="E11" s="415"/>
      <c r="F11" s="407"/>
      <c r="G11" s="409"/>
    </row>
    <row r="12" spans="1:7" ht="15">
      <c r="A12" s="407"/>
      <c r="B12" s="410"/>
      <c r="C12" s="413"/>
      <c r="D12" s="116">
        <v>2014</v>
      </c>
      <c r="E12" s="116">
        <v>2015</v>
      </c>
      <c r="F12" s="116">
        <v>2016</v>
      </c>
      <c r="G12" s="410"/>
    </row>
    <row r="13" spans="1:7" ht="11.25" customHeight="1">
      <c r="A13" s="38"/>
      <c r="B13" s="38"/>
      <c r="C13" s="38"/>
      <c r="D13" s="38"/>
      <c r="E13" s="38"/>
      <c r="F13" s="38"/>
      <c r="G13" s="401"/>
    </row>
    <row r="14" spans="1:7" ht="11.25" customHeight="1">
      <c r="A14" s="38"/>
      <c r="B14" s="38"/>
      <c r="C14" s="38"/>
      <c r="D14" s="38"/>
      <c r="E14" s="38"/>
      <c r="F14" s="38"/>
      <c r="G14" s="402"/>
    </row>
    <row r="15" spans="1:7" ht="11.25" customHeight="1">
      <c r="A15" s="38"/>
      <c r="B15" s="38"/>
      <c r="C15" s="38"/>
      <c r="D15" s="38"/>
      <c r="E15" s="38"/>
      <c r="F15" s="38"/>
      <c r="G15" s="402"/>
    </row>
    <row r="16" spans="1:7" ht="11.25" customHeight="1">
      <c r="A16" s="38"/>
      <c r="B16" s="38"/>
      <c r="C16" s="38"/>
      <c r="D16" s="38"/>
      <c r="E16" s="38"/>
      <c r="F16" s="38"/>
      <c r="G16" s="402"/>
    </row>
    <row r="17" spans="1:7" ht="11.25" customHeight="1">
      <c r="A17" s="38"/>
      <c r="B17" s="38"/>
      <c r="C17" s="38"/>
      <c r="D17" s="38"/>
      <c r="E17" s="38"/>
      <c r="F17" s="38"/>
      <c r="G17" s="402"/>
    </row>
    <row r="18" spans="1:7" ht="11.25" customHeight="1">
      <c r="A18" s="38"/>
      <c r="B18" s="38"/>
      <c r="C18" s="38"/>
      <c r="D18" s="38"/>
      <c r="E18" s="38"/>
      <c r="F18" s="38"/>
      <c r="G18" s="402"/>
    </row>
    <row r="19" spans="1:7" ht="11.25" customHeight="1">
      <c r="A19" s="38"/>
      <c r="B19" s="38"/>
      <c r="C19" s="38"/>
      <c r="D19" s="38"/>
      <c r="E19" s="38"/>
      <c r="F19" s="38"/>
      <c r="G19" s="402"/>
    </row>
    <row r="20" spans="1:7" ht="11.25" customHeight="1">
      <c r="A20" s="38"/>
      <c r="B20" s="38"/>
      <c r="C20" s="38"/>
      <c r="D20" s="38"/>
      <c r="E20" s="38"/>
      <c r="F20" s="38"/>
      <c r="G20" s="402"/>
    </row>
    <row r="21" spans="1:7" ht="11.25" customHeight="1">
      <c r="A21" s="38"/>
      <c r="B21" s="38"/>
      <c r="C21" s="38"/>
      <c r="D21" s="38"/>
      <c r="E21" s="38"/>
      <c r="F21" s="38"/>
      <c r="G21" s="402"/>
    </row>
    <row r="22" spans="1:7" ht="11.25" customHeight="1">
      <c r="A22" s="38"/>
      <c r="B22" s="38"/>
      <c r="C22" s="38"/>
      <c r="D22" s="38"/>
      <c r="E22" s="38"/>
      <c r="F22" s="38"/>
      <c r="G22" s="402"/>
    </row>
    <row r="23" spans="1:7" ht="11.25" customHeight="1">
      <c r="A23" s="38"/>
      <c r="B23" s="38"/>
      <c r="C23" s="38"/>
      <c r="D23" s="38"/>
      <c r="E23" s="38"/>
      <c r="F23" s="38"/>
      <c r="G23" s="402"/>
    </row>
    <row r="24" spans="1:7" ht="11.25" customHeight="1">
      <c r="A24" s="38"/>
      <c r="B24" s="38"/>
      <c r="C24" s="38"/>
      <c r="D24" s="38"/>
      <c r="E24" s="38"/>
      <c r="F24" s="38"/>
      <c r="G24" s="402"/>
    </row>
    <row r="25" spans="1:7" ht="11.25" customHeight="1">
      <c r="A25" s="38"/>
      <c r="B25" s="38"/>
      <c r="C25" s="38"/>
      <c r="D25" s="38"/>
      <c r="E25" s="38"/>
      <c r="F25" s="38"/>
      <c r="G25" s="402"/>
    </row>
    <row r="26" spans="1:7" ht="11.25" customHeight="1">
      <c r="A26" s="38"/>
      <c r="B26" s="38"/>
      <c r="C26" s="38"/>
      <c r="D26" s="38"/>
      <c r="E26" s="38"/>
      <c r="F26" s="38"/>
      <c r="G26" s="402"/>
    </row>
    <row r="27" spans="1:7" ht="11.25" customHeight="1">
      <c r="A27" s="38"/>
      <c r="B27" s="38"/>
      <c r="C27" s="38"/>
      <c r="D27" s="38"/>
      <c r="E27" s="38"/>
      <c r="F27" s="38"/>
      <c r="G27" s="402"/>
    </row>
    <row r="28" spans="1:7" ht="11.25" customHeight="1">
      <c r="A28" s="39"/>
      <c r="B28" s="39"/>
      <c r="C28" s="39"/>
      <c r="D28" s="39"/>
      <c r="E28" s="39"/>
      <c r="F28" s="39"/>
      <c r="G28" s="40"/>
    </row>
    <row r="29" spans="1:7" ht="15.75">
      <c r="A29" s="403" t="s">
        <v>0</v>
      </c>
      <c r="B29" s="403"/>
      <c r="C29" s="404"/>
      <c r="D29" s="39"/>
      <c r="E29" s="39"/>
      <c r="F29" s="39"/>
      <c r="G29" s="40"/>
    </row>
    <row r="30" spans="1:7" ht="15">
      <c r="A30" s="33"/>
      <c r="B30" s="33"/>
      <c r="C30" s="33"/>
      <c r="D30" s="33"/>
      <c r="E30" s="33"/>
      <c r="F30" s="33"/>
      <c r="G30" s="33"/>
    </row>
    <row r="31" s="2" customFormat="1" ht="11.25" customHeight="1"/>
    <row r="33" spans="1:7" ht="11.25" customHeight="1">
      <c r="A33" s="400" t="s">
        <v>180</v>
      </c>
      <c r="B33" s="400"/>
      <c r="C33" s="400"/>
      <c r="D33" s="66"/>
      <c r="E33" s="300" t="s">
        <v>172</v>
      </c>
      <c r="F33" s="300"/>
      <c r="G33" s="300"/>
    </row>
    <row r="34" spans="1:7" ht="11.25" customHeight="1">
      <c r="A34" s="300" t="s">
        <v>167</v>
      </c>
      <c r="B34" s="300"/>
      <c r="C34" s="300"/>
      <c r="D34" s="8"/>
      <c r="E34" s="8"/>
      <c r="F34" s="8" t="s">
        <v>168</v>
      </c>
      <c r="G34" s="8"/>
    </row>
  </sheetData>
  <sheetProtection/>
  <mergeCells count="15">
    <mergeCell ref="A10:A12"/>
    <mergeCell ref="B10:B12"/>
    <mergeCell ref="C10:C12"/>
    <mergeCell ref="D10:F11"/>
    <mergeCell ref="G10:G12"/>
    <mergeCell ref="A34:C34"/>
    <mergeCell ref="A33:C33"/>
    <mergeCell ref="E33:G33"/>
    <mergeCell ref="G13:G27"/>
    <mergeCell ref="A29:C29"/>
    <mergeCell ref="A3:G3"/>
    <mergeCell ref="A4:G4"/>
    <mergeCell ref="A5:G5"/>
    <mergeCell ref="A6:G6"/>
    <mergeCell ref="A7:G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0"/>
  <sheetViews>
    <sheetView showGridLines="0" tabSelected="1" zoomScaleSheetLayoutView="100" zoomScalePageLayoutView="0" workbookViewId="0" topLeftCell="A1">
      <selection activeCell="A4" sqref="A4:J4"/>
    </sheetView>
  </sheetViews>
  <sheetFormatPr defaultColWidth="9.140625" defaultRowHeight="11.25" customHeight="1"/>
  <cols>
    <col min="1" max="1" width="57.57421875" style="1" customWidth="1"/>
    <col min="2" max="2" width="44.7109375" style="1" customWidth="1"/>
    <col min="3" max="16384" width="9.140625" style="1" customWidth="1"/>
  </cols>
  <sheetData>
    <row r="1" spans="1:2" ht="15.75">
      <c r="A1" s="282" t="s">
        <v>166</v>
      </c>
      <c r="B1" s="284"/>
    </row>
    <row r="2" spans="1:2" ht="15.75">
      <c r="A2" s="282" t="s">
        <v>2</v>
      </c>
      <c r="B2" s="284"/>
    </row>
    <row r="3" spans="1:2" ht="15.75">
      <c r="A3" s="282" t="s">
        <v>36</v>
      </c>
      <c r="B3" s="284"/>
    </row>
    <row r="4" spans="1:2" ht="15" customHeight="1">
      <c r="A4" s="282" t="s">
        <v>186</v>
      </c>
      <c r="B4" s="284"/>
    </row>
    <row r="5" spans="1:2" ht="11.25" customHeight="1">
      <c r="A5" s="416"/>
      <c r="B5" s="417"/>
    </row>
    <row r="6" spans="1:2" ht="15">
      <c r="A6" s="247" t="s">
        <v>181</v>
      </c>
      <c r="B6" s="248">
        <v>1</v>
      </c>
    </row>
    <row r="7" spans="1:2" ht="15">
      <c r="A7" s="328" t="s">
        <v>126</v>
      </c>
      <c r="B7" s="322" t="s">
        <v>185</v>
      </c>
    </row>
    <row r="8" spans="1:2" s="3" customFormat="1" ht="15">
      <c r="A8" s="329"/>
      <c r="B8" s="324"/>
    </row>
    <row r="9" spans="1:2" ht="15">
      <c r="A9" s="203" t="s">
        <v>127</v>
      </c>
      <c r="B9" s="249"/>
    </row>
    <row r="10" spans="1:2" ht="15">
      <c r="A10" s="203" t="s">
        <v>128</v>
      </c>
      <c r="B10" s="249"/>
    </row>
    <row r="11" spans="1:2" ht="15">
      <c r="A11" s="250" t="s">
        <v>129</v>
      </c>
      <c r="B11" s="251"/>
    </row>
    <row r="12" spans="1:2" ht="15">
      <c r="A12" s="250" t="s">
        <v>130</v>
      </c>
      <c r="B12" s="251"/>
    </row>
    <row r="13" spans="1:2" ht="15">
      <c r="A13" s="250" t="s">
        <v>131</v>
      </c>
      <c r="B13" s="251"/>
    </row>
    <row r="14" spans="1:2" ht="15">
      <c r="A14" s="250" t="s">
        <v>132</v>
      </c>
      <c r="B14" s="251"/>
    </row>
    <row r="15" spans="1:2" ht="15">
      <c r="A15" s="112" t="s">
        <v>133</v>
      </c>
      <c r="B15" s="29"/>
    </row>
    <row r="16" spans="1:2" ht="15">
      <c r="A16" s="112" t="s">
        <v>134</v>
      </c>
      <c r="B16" s="31"/>
    </row>
    <row r="17" spans="1:2" ht="15">
      <c r="A17" s="113" t="s">
        <v>135</v>
      </c>
      <c r="B17" s="30"/>
    </row>
    <row r="18" spans="1:2" ht="15">
      <c r="A18" s="113" t="s">
        <v>136</v>
      </c>
      <c r="B18" s="30"/>
    </row>
    <row r="19" spans="1:2" ht="15">
      <c r="A19" s="32"/>
      <c r="B19" s="33"/>
    </row>
    <row r="20" spans="1:2" ht="11.25" customHeight="1">
      <c r="A20" s="2"/>
      <c r="B20" s="2"/>
    </row>
    <row r="23" spans="1:2" ht="11.25" customHeight="1">
      <c r="A23" s="6" t="s">
        <v>173</v>
      </c>
      <c r="B23" s="1" t="s">
        <v>174</v>
      </c>
    </row>
    <row r="24" spans="1:2" ht="11.25" customHeight="1">
      <c r="A24" s="9" t="s">
        <v>167</v>
      </c>
      <c r="B24" s="9" t="s">
        <v>168</v>
      </c>
    </row>
    <row r="30" ht="11.25" customHeight="1">
      <c r="B30" s="8"/>
    </row>
  </sheetData>
  <sheetProtection/>
  <mergeCells count="7">
    <mergeCell ref="A7:A8"/>
    <mergeCell ref="B7:B8"/>
    <mergeCell ref="A5:B5"/>
    <mergeCell ref="A1:B1"/>
    <mergeCell ref="A2:B2"/>
    <mergeCell ref="A3:B3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&amp;R29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Luciana.oliveira</cp:lastModifiedBy>
  <cp:lastPrinted>2014-07-07T19:27:33Z</cp:lastPrinted>
  <dcterms:created xsi:type="dcterms:W3CDTF">2004-08-09T19:29:24Z</dcterms:created>
  <dcterms:modified xsi:type="dcterms:W3CDTF">2014-07-07T19:32:14Z</dcterms:modified>
  <cp:category/>
  <cp:version/>
  <cp:contentType/>
  <cp:contentStatus/>
</cp:coreProperties>
</file>